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
    </mc:Choice>
  </mc:AlternateContent>
  <bookViews>
    <workbookView xWindow="0" yWindow="0" windowWidth="28800" windowHeight="12300" tabRatio="941"/>
  </bookViews>
  <sheets>
    <sheet name="Introduction" sheetId="16" r:id="rId1"/>
    <sheet name="Annual Population Growth" sheetId="9" r:id="rId2"/>
    <sheet name="O&amp;M - CPI Calculation" sheetId="10" r:id="rId3"/>
    <sheet name="O&amp;M - Population Calculation" sheetId="11" r:id="rId4"/>
    <sheet name="Project Calc-Utilities ex. Tele" sheetId="14" r:id="rId5"/>
    <sheet name="Project Calc - CPI" sheetId="15" r:id="rId6"/>
    <sheet name="Proj Calc-Utilities with Tele" sheetId="17" r:id="rId7"/>
    <sheet name="LFY indices" sheetId="13" state="hidden" r:id="rId8"/>
    <sheet name="2020 Pop Data" sheetId="6" state="hidden" r:id="rId9"/>
    <sheet name="County Pop Forecast" sheetId="2" state="hidden" r:id="rId10"/>
    <sheet name="Population_lists" sheetId="8" state="hidden" r:id="rId11"/>
  </sheets>
  <definedNames>
    <definedName name="_xlnm._FilterDatabase" localSheetId="8" hidden="1">'2020 Pop Data'!$A$3:$F$495</definedName>
    <definedName name="_xlnm._FilterDatabase" localSheetId="7" hidden="1">'LFY indices'!$A$4:$D$26</definedName>
    <definedName name="Municipality">Population_lists!$J$4:$J$416</definedName>
    <definedName name="_xlnm.Print_Area" localSheetId="1">'Annual Population Growth'!$A$1:$H$48</definedName>
    <definedName name="_xlnm.Print_Area" localSheetId="0">Introduction!$A$1:$C$23</definedName>
    <definedName name="_xlnm.Print_Area" localSheetId="2">'O&amp;M - CPI Calculation'!$A$1:$J$56</definedName>
    <definedName name="_xlnm.Print_Area" localSheetId="3">'O&amp;M - Population Calculation'!$A$1:$J$68</definedName>
    <definedName name="_xlnm.Print_Area" localSheetId="6">'Proj Calc-Utilities with Tele'!$A$1:$I$66</definedName>
    <definedName name="_xlnm.Print_Area" localSheetId="5">'Project Calc - CPI'!$A$1:$I$66</definedName>
    <definedName name="_xlnm.Print_Area" localSheetId="4">'Project Calc-Utilities ex. Tele'!$A$1:$I$66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10" l="1"/>
  <c r="G65" i="17" l="1"/>
  <c r="H65" i="17" s="1"/>
  <c r="G64" i="17"/>
  <c r="H64" i="17" s="1"/>
  <c r="H63" i="17"/>
  <c r="G63" i="17"/>
  <c r="H62" i="17"/>
  <c r="G62" i="17"/>
  <c r="H61" i="17"/>
  <c r="G61" i="17"/>
  <c r="H60" i="17"/>
  <c r="G60" i="17"/>
  <c r="H59" i="17"/>
  <c r="G59" i="17"/>
  <c r="G58" i="17"/>
  <c r="H58" i="17" s="1"/>
  <c r="H57" i="17"/>
  <c r="G57" i="17"/>
  <c r="G56" i="17"/>
  <c r="H56" i="17" s="1"/>
  <c r="G55" i="17"/>
  <c r="H55" i="17" s="1"/>
  <c r="G54" i="17"/>
  <c r="H54" i="17" s="1"/>
  <c r="G53" i="17"/>
  <c r="H53" i="17" s="1"/>
  <c r="G52" i="17"/>
  <c r="H52" i="17" s="1"/>
  <c r="H51" i="17"/>
  <c r="G51" i="17"/>
  <c r="H50" i="17"/>
  <c r="G50" i="17"/>
  <c r="H49" i="17"/>
  <c r="G49" i="17"/>
  <c r="H48" i="17"/>
  <c r="G48" i="17"/>
  <c r="H47" i="17"/>
  <c r="G47" i="17"/>
  <c r="G46" i="17"/>
  <c r="H46" i="17" s="1"/>
  <c r="H45" i="17"/>
  <c r="G45" i="17"/>
  <c r="G44" i="17"/>
  <c r="H44" i="17" s="1"/>
  <c r="F44" i="17"/>
  <c r="E44" i="17"/>
  <c r="H43" i="17"/>
  <c r="G43" i="17"/>
  <c r="F43" i="17"/>
  <c r="E43" i="17"/>
  <c r="G42" i="17"/>
  <c r="H42" i="17" s="1"/>
  <c r="F42" i="17"/>
  <c r="E42" i="17"/>
  <c r="G41" i="17"/>
  <c r="H41" i="17" s="1"/>
  <c r="F41" i="17"/>
  <c r="E41" i="17"/>
  <c r="H40" i="17"/>
  <c r="G40" i="17"/>
  <c r="F40" i="17"/>
  <c r="E40" i="17"/>
  <c r="G39" i="17"/>
  <c r="H39" i="17" s="1"/>
  <c r="F39" i="17"/>
  <c r="E39" i="17"/>
  <c r="G38" i="17"/>
  <c r="H38" i="17" s="1"/>
  <c r="F38" i="17"/>
  <c r="E38" i="17"/>
  <c r="H37" i="17"/>
  <c r="G37" i="17"/>
  <c r="F37" i="17"/>
  <c r="E37" i="17"/>
  <c r="G36" i="17"/>
  <c r="H36" i="17" s="1"/>
  <c r="F36" i="17"/>
  <c r="E36" i="17"/>
  <c r="G35" i="17"/>
  <c r="H35" i="17" s="1"/>
  <c r="D23" i="17" s="1"/>
  <c r="F35" i="17"/>
  <c r="E35" i="17"/>
  <c r="H34" i="17"/>
  <c r="G34" i="17"/>
  <c r="F34" i="17"/>
  <c r="E34" i="17"/>
  <c r="G33" i="17"/>
  <c r="H33" i="17" s="1"/>
  <c r="F33" i="17"/>
  <c r="E33" i="17"/>
  <c r="G32" i="17"/>
  <c r="H32" i="17" s="1"/>
  <c r="F32" i="17"/>
  <c r="E32" i="17"/>
  <c r="H31" i="17"/>
  <c r="G31" i="17"/>
  <c r="F31" i="17"/>
  <c r="E31" i="17"/>
  <c r="G30" i="17"/>
  <c r="H30" i="17" s="1"/>
  <c r="F30" i="17"/>
  <c r="E30" i="17"/>
  <c r="G29" i="17"/>
  <c r="H29" i="17" s="1"/>
  <c r="E29" i="17"/>
  <c r="D19" i="17"/>
  <c r="D18" i="17"/>
  <c r="H23" i="17" l="1"/>
  <c r="G23" i="17"/>
  <c r="E23" i="17"/>
  <c r="F45" i="17"/>
  <c r="D45" i="17" s="1"/>
  <c r="F23" i="17"/>
  <c r="F46" i="17" l="1"/>
  <c r="E45" i="17"/>
  <c r="D46" i="17" l="1"/>
  <c r="F47" i="17"/>
  <c r="F48" i="17"/>
  <c r="F49" i="17" s="1"/>
  <c r="E46" i="17"/>
  <c r="D47" i="17"/>
  <c r="F50" i="17" l="1"/>
  <c r="F51" i="17"/>
  <c r="D48" i="17"/>
  <c r="E47" i="17"/>
  <c r="F52" i="17" l="1"/>
  <c r="E48" i="17"/>
  <c r="D49" i="17"/>
  <c r="F53" i="17" l="1"/>
  <c r="D50" i="17"/>
  <c r="E49" i="17"/>
  <c r="F54" i="17" l="1"/>
  <c r="F55" i="17" s="1"/>
  <c r="D51" i="17"/>
  <c r="E50" i="17"/>
  <c r="F56" i="17" l="1"/>
  <c r="F57" i="17" s="1"/>
  <c r="D52" i="17"/>
  <c r="E51" i="17"/>
  <c r="F58" i="17" l="1"/>
  <c r="D53" i="17"/>
  <c r="E52" i="17"/>
  <c r="F60" i="17" l="1"/>
  <c r="F61" i="17" s="1"/>
  <c r="F62" i="17" s="1"/>
  <c r="F59" i="17"/>
  <c r="E53" i="17"/>
  <c r="D54" i="17"/>
  <c r="D46" i="10"/>
  <c r="D47" i="10" s="1"/>
  <c r="D48" i="10" s="1"/>
  <c r="D49" i="10" s="1"/>
  <c r="D50" i="10" s="1"/>
  <c r="D51" i="10" s="1"/>
  <c r="D52" i="10" s="1"/>
  <c r="D53" i="10" s="1"/>
  <c r="D54" i="10" s="1"/>
  <c r="D55" i="10" s="1"/>
  <c r="D45" i="10"/>
  <c r="G65" i="14"/>
  <c r="H65" i="14" s="1"/>
  <c r="G64" i="14"/>
  <c r="H64" i="14" s="1"/>
  <c r="G63" i="14"/>
  <c r="H63" i="14" s="1"/>
  <c r="G62" i="14"/>
  <c r="H62" i="14" s="1"/>
  <c r="G61" i="14"/>
  <c r="H61" i="14" s="1"/>
  <c r="G60" i="14"/>
  <c r="H60" i="14" s="1"/>
  <c r="G59" i="14"/>
  <c r="H59" i="14" s="1"/>
  <c r="G58" i="14"/>
  <c r="H58" i="14" s="1"/>
  <c r="G57" i="14"/>
  <c r="H57" i="14" s="1"/>
  <c r="G56" i="14"/>
  <c r="H56" i="14" s="1"/>
  <c r="G55" i="14"/>
  <c r="H55" i="14" s="1"/>
  <c r="G54" i="14"/>
  <c r="H54" i="14" s="1"/>
  <c r="G53" i="14"/>
  <c r="H53" i="14" s="1"/>
  <c r="G52" i="14"/>
  <c r="H52" i="14" s="1"/>
  <c r="G51" i="14"/>
  <c r="H51" i="14" s="1"/>
  <c r="G50" i="14"/>
  <c r="H50" i="14" s="1"/>
  <c r="G49" i="14"/>
  <c r="H49" i="14" s="1"/>
  <c r="G48" i="14"/>
  <c r="G47" i="14"/>
  <c r="G46" i="14"/>
  <c r="G45" i="14"/>
  <c r="G44" i="14"/>
  <c r="G43" i="14"/>
  <c r="G42" i="14"/>
  <c r="G41" i="14"/>
  <c r="G40" i="14"/>
  <c r="G39" i="14"/>
  <c r="G38" i="14"/>
  <c r="G37" i="14"/>
  <c r="G36" i="14"/>
  <c r="G35" i="14"/>
  <c r="G34" i="14"/>
  <c r="G33" i="14"/>
  <c r="G32" i="14"/>
  <c r="G31" i="14"/>
  <c r="G30" i="14"/>
  <c r="G29" i="14"/>
  <c r="G65" i="15"/>
  <c r="G64" i="15"/>
  <c r="G63" i="15"/>
  <c r="H63" i="15" s="1"/>
  <c r="G62" i="15"/>
  <c r="H62" i="15" s="1"/>
  <c r="G61" i="15"/>
  <c r="G60" i="15"/>
  <c r="G59" i="15"/>
  <c r="G58" i="15"/>
  <c r="G57" i="15"/>
  <c r="G56" i="15"/>
  <c r="H56" i="15" s="1"/>
  <c r="G55" i="15"/>
  <c r="H55" i="15" s="1"/>
  <c r="G54" i="15"/>
  <c r="G53" i="15"/>
  <c r="G52" i="15"/>
  <c r="G51" i="15"/>
  <c r="H51" i="15" s="1"/>
  <c r="G50" i="15"/>
  <c r="H50" i="15" s="1"/>
  <c r="G49" i="15"/>
  <c r="G48" i="15"/>
  <c r="G47" i="15"/>
  <c r="G46" i="15"/>
  <c r="G45" i="15"/>
  <c r="G44" i="15"/>
  <c r="H44" i="15" s="1"/>
  <c r="G43" i="15"/>
  <c r="H43" i="15" s="1"/>
  <c r="G42" i="15"/>
  <c r="G41" i="15"/>
  <c r="G40" i="15"/>
  <c r="H40" i="15" s="1"/>
  <c r="G39" i="15"/>
  <c r="H39" i="15" s="1"/>
  <c r="G38" i="15"/>
  <c r="H38" i="15" s="1"/>
  <c r="G37" i="15"/>
  <c r="G36" i="15"/>
  <c r="H36" i="15" s="1"/>
  <c r="G35" i="15"/>
  <c r="G34" i="15"/>
  <c r="G33" i="15"/>
  <c r="G32" i="15"/>
  <c r="H32" i="15" s="1"/>
  <c r="G31" i="15"/>
  <c r="H31" i="15" s="1"/>
  <c r="G30" i="15"/>
  <c r="H30" i="15" s="1"/>
  <c r="H29" i="15"/>
  <c r="G29" i="15"/>
  <c r="D19" i="15"/>
  <c r="D18" i="15"/>
  <c r="H65" i="15"/>
  <c r="H64" i="15"/>
  <c r="H61" i="15"/>
  <c r="H60" i="15"/>
  <c r="H59" i="15"/>
  <c r="H58" i="15"/>
  <c r="H57" i="15"/>
  <c r="H54" i="15"/>
  <c r="H53" i="15"/>
  <c r="H52" i="15"/>
  <c r="H49" i="15"/>
  <c r="H48" i="15"/>
  <c r="H47" i="15"/>
  <c r="G23" i="15" s="1"/>
  <c r="H46" i="15"/>
  <c r="H45" i="15"/>
  <c r="F44" i="15"/>
  <c r="E44" i="15"/>
  <c r="F43" i="15"/>
  <c r="E43" i="15"/>
  <c r="H42" i="15"/>
  <c r="F42" i="15"/>
  <c r="E42" i="15"/>
  <c r="H41" i="15"/>
  <c r="F41" i="15"/>
  <c r="E41" i="15"/>
  <c r="F40" i="15"/>
  <c r="E40" i="15"/>
  <c r="F39" i="15"/>
  <c r="E39" i="15"/>
  <c r="F38" i="15"/>
  <c r="E38" i="15"/>
  <c r="H37" i="15"/>
  <c r="F37" i="15"/>
  <c r="E37" i="15"/>
  <c r="F36" i="15"/>
  <c r="E36" i="15"/>
  <c r="H35" i="15"/>
  <c r="D23" i="15" s="1"/>
  <c r="F35" i="15"/>
  <c r="E35" i="15"/>
  <c r="H34" i="15"/>
  <c r="F34" i="15"/>
  <c r="E34" i="15"/>
  <c r="H33" i="15"/>
  <c r="F33" i="15"/>
  <c r="E33" i="15"/>
  <c r="F32" i="15"/>
  <c r="E32" i="15"/>
  <c r="F31" i="15"/>
  <c r="E31" i="15"/>
  <c r="F30" i="15"/>
  <c r="E30" i="15"/>
  <c r="E29" i="15"/>
  <c r="F63" i="17" l="1"/>
  <c r="F64" i="17"/>
  <c r="F65" i="17" s="1"/>
  <c r="D55" i="17"/>
  <c r="E54" i="17"/>
  <c r="H23" i="14"/>
  <c r="E23" i="15"/>
  <c r="F23" i="15"/>
  <c r="H23" i="15"/>
  <c r="F45" i="15"/>
  <c r="F46" i="15" s="1"/>
  <c r="D19" i="14"/>
  <c r="H48" i="14"/>
  <c r="H47" i="14"/>
  <c r="H46" i="14"/>
  <c r="H45" i="14"/>
  <c r="H44" i="14"/>
  <c r="H35" i="14"/>
  <c r="D23" i="14" s="1"/>
  <c r="H34" i="14"/>
  <c r="H33" i="14"/>
  <c r="H32" i="14"/>
  <c r="H31" i="14"/>
  <c r="H30" i="14"/>
  <c r="H29" i="14"/>
  <c r="F44" i="14"/>
  <c r="E44" i="14"/>
  <c r="F43" i="14"/>
  <c r="E43" i="14"/>
  <c r="F42" i="14"/>
  <c r="E42" i="14"/>
  <c r="F41" i="14"/>
  <c r="E41" i="14"/>
  <c r="F40" i="14"/>
  <c r="E40" i="14"/>
  <c r="F39" i="14"/>
  <c r="E39" i="14"/>
  <c r="F38" i="14"/>
  <c r="E38" i="14"/>
  <c r="F37" i="14"/>
  <c r="E37" i="14"/>
  <c r="F36" i="14"/>
  <c r="E36" i="14"/>
  <c r="F35" i="14"/>
  <c r="E35" i="14"/>
  <c r="F34" i="14"/>
  <c r="E34" i="14"/>
  <c r="F33" i="14"/>
  <c r="E33" i="14"/>
  <c r="F32" i="14"/>
  <c r="E32" i="14"/>
  <c r="F31" i="14"/>
  <c r="E31" i="14"/>
  <c r="F30" i="14"/>
  <c r="E30" i="14"/>
  <c r="D18" i="14" s="1"/>
  <c r="E29" i="14"/>
  <c r="D56" i="17" l="1"/>
  <c r="E55" i="17"/>
  <c r="G23" i="14"/>
  <c r="D45" i="15"/>
  <c r="D46" i="15"/>
  <c r="E45" i="15"/>
  <c r="F48" i="15"/>
  <c r="F47" i="15"/>
  <c r="H41" i="14"/>
  <c r="H42" i="14"/>
  <c r="H43" i="14"/>
  <c r="H36" i="14"/>
  <c r="H39" i="14"/>
  <c r="H38" i="14"/>
  <c r="H40" i="14"/>
  <c r="H37" i="14"/>
  <c r="F45" i="14"/>
  <c r="D45" i="14" s="1"/>
  <c r="D57" i="17" l="1"/>
  <c r="E56" i="17"/>
  <c r="E23" i="14"/>
  <c r="F23" i="14"/>
  <c r="F49" i="15"/>
  <c r="D47" i="15"/>
  <c r="E46" i="15"/>
  <c r="F50" i="15"/>
  <c r="F46" i="14"/>
  <c r="F47" i="14" s="1"/>
  <c r="E45" i="14"/>
  <c r="D58" i="17" l="1"/>
  <c r="E57" i="17"/>
  <c r="D48" i="15"/>
  <c r="E47" i="15"/>
  <c r="F51" i="15"/>
  <c r="F52" i="15" s="1"/>
  <c r="F48" i="14"/>
  <c r="F49" i="14" s="1"/>
  <c r="D46" i="14"/>
  <c r="E46" i="14" s="1"/>
  <c r="E58" i="17" l="1"/>
  <c r="D59" i="17"/>
  <c r="F53" i="15"/>
  <c r="F54" i="15" s="1"/>
  <c r="E48" i="15"/>
  <c r="D49" i="15"/>
  <c r="F50" i="14"/>
  <c r="F51" i="14" s="1"/>
  <c r="D47" i="14"/>
  <c r="D48" i="14" s="1"/>
  <c r="D60" i="17" l="1"/>
  <c r="E59" i="17"/>
  <c r="F57" i="15"/>
  <c r="D50" i="15"/>
  <c r="E49" i="15"/>
  <c r="F55" i="15"/>
  <c r="F56" i="15"/>
  <c r="E47" i="14"/>
  <c r="E48" i="14"/>
  <c r="D49" i="14"/>
  <c r="F52" i="14"/>
  <c r="F53" i="14" s="1"/>
  <c r="E60" i="17" l="1"/>
  <c r="D61" i="17"/>
  <c r="F58" i="15"/>
  <c r="E50" i="15"/>
  <c r="D51" i="15"/>
  <c r="D50" i="14"/>
  <c r="E49" i="14"/>
  <c r="F54" i="14"/>
  <c r="D62" i="17" l="1"/>
  <c r="E61" i="17"/>
  <c r="F59" i="15"/>
  <c r="F60" i="15" s="1"/>
  <c r="F61" i="15" s="1"/>
  <c r="D52" i="15"/>
  <c r="E51" i="15"/>
  <c r="F55" i="14"/>
  <c r="E50" i="14"/>
  <c r="D51" i="14"/>
  <c r="D63" i="17" l="1"/>
  <c r="E62" i="17"/>
  <c r="D53" i="15"/>
  <c r="E52" i="15"/>
  <c r="F62" i="15"/>
  <c r="F63" i="15" s="1"/>
  <c r="D52" i="14"/>
  <c r="E51" i="14"/>
  <c r="F56" i="14"/>
  <c r="F57" i="14" s="1"/>
  <c r="D64" i="17" l="1"/>
  <c r="E63" i="17"/>
  <c r="F64" i="15"/>
  <c r="F65" i="15" s="1"/>
  <c r="E53" i="15"/>
  <c r="D54" i="15"/>
  <c r="F58" i="14"/>
  <c r="E52" i="14"/>
  <c r="D53" i="14"/>
  <c r="D65" i="17" l="1"/>
  <c r="E65" i="17" s="1"/>
  <c r="E64" i="17"/>
  <c r="D55" i="15"/>
  <c r="E54" i="15"/>
  <c r="D54" i="14"/>
  <c r="E53" i="14"/>
  <c r="F59" i="14"/>
  <c r="F60" i="14" s="1"/>
  <c r="E55" i="15" l="1"/>
  <c r="D56" i="15"/>
  <c r="F61" i="14"/>
  <c r="E54" i="14"/>
  <c r="D55" i="14"/>
  <c r="D57" i="15" l="1"/>
  <c r="E56" i="15"/>
  <c r="D56" i="14"/>
  <c r="E55" i="14"/>
  <c r="F62" i="14"/>
  <c r="L18" i="11"/>
  <c r="M66" i="11" s="1"/>
  <c r="D65" i="11" s="1"/>
  <c r="E44" i="10"/>
  <c r="E43" i="10"/>
  <c r="E42" i="10"/>
  <c r="E41" i="10"/>
  <c r="E40" i="10"/>
  <c r="E45" i="10" s="1"/>
  <c r="E39" i="10"/>
  <c r="E38" i="10"/>
  <c r="E37" i="10"/>
  <c r="E36" i="10"/>
  <c r="E35" i="10"/>
  <c r="F18" i="10"/>
  <c r="F35" i="10" s="1"/>
  <c r="H35" i="10" s="1"/>
  <c r="D58" i="15" l="1"/>
  <c r="E57" i="15"/>
  <c r="F63" i="14"/>
  <c r="F64" i="14" s="1"/>
  <c r="F65" i="14" s="1"/>
  <c r="E56" i="14"/>
  <c r="D57" i="14"/>
  <c r="M62" i="11"/>
  <c r="D61" i="11" s="1"/>
  <c r="M53" i="11"/>
  <c r="D52" i="11" s="1"/>
  <c r="M61" i="11"/>
  <c r="D60" i="11" s="1"/>
  <c r="M63" i="11"/>
  <c r="D62" i="11" s="1"/>
  <c r="M64" i="11"/>
  <c r="D63" i="11" s="1"/>
  <c r="M45" i="11"/>
  <c r="N44" i="11"/>
  <c r="M46" i="11"/>
  <c r="M58" i="11"/>
  <c r="D57" i="11" s="1"/>
  <c r="M48" i="11"/>
  <c r="D47" i="11" s="1"/>
  <c r="M59" i="11"/>
  <c r="D58" i="11" s="1"/>
  <c r="M50" i="11"/>
  <c r="D49" i="11" s="1"/>
  <c r="M51" i="11"/>
  <c r="D50" i="11" s="1"/>
  <c r="M52" i="11"/>
  <c r="D51" i="11" s="1"/>
  <c r="M65" i="11"/>
  <c r="D64" i="11" s="1"/>
  <c r="M55" i="11"/>
  <c r="D54" i="11" s="1"/>
  <c r="M56" i="11"/>
  <c r="D55" i="11" s="1"/>
  <c r="M57" i="11"/>
  <c r="D56" i="11" s="1"/>
  <c r="M47" i="11"/>
  <c r="D46" i="11" s="1"/>
  <c r="M49" i="11"/>
  <c r="D48" i="11" s="1"/>
  <c r="M60" i="11"/>
  <c r="D59" i="11" s="1"/>
  <c r="M54" i="11"/>
  <c r="D53" i="11" s="1"/>
  <c r="F36" i="10"/>
  <c r="H36" i="10" s="1"/>
  <c r="E25" i="10"/>
  <c r="E46" i="10"/>
  <c r="E47" i="10" s="1"/>
  <c r="M495" i="6"/>
  <c r="M494" i="6"/>
  <c r="M493" i="6"/>
  <c r="M492" i="6"/>
  <c r="M491" i="6"/>
  <c r="M490" i="6"/>
  <c r="M489" i="6"/>
  <c r="M488" i="6"/>
  <c r="M487" i="6"/>
  <c r="M486" i="6"/>
  <c r="M485" i="6"/>
  <c r="M484" i="6"/>
  <c r="M483" i="6"/>
  <c r="M482" i="6"/>
  <c r="M481" i="6"/>
  <c r="M480" i="6"/>
  <c r="M479" i="6"/>
  <c r="M478" i="6"/>
  <c r="M477" i="6"/>
  <c r="M476" i="6"/>
  <c r="M475" i="6"/>
  <c r="M474" i="6"/>
  <c r="M473" i="6"/>
  <c r="M472" i="6"/>
  <c r="M471" i="6"/>
  <c r="M470" i="6"/>
  <c r="M469" i="6"/>
  <c r="M468" i="6"/>
  <c r="M467" i="6"/>
  <c r="M466" i="6"/>
  <c r="M465" i="6"/>
  <c r="M464" i="6"/>
  <c r="M463" i="6"/>
  <c r="M462" i="6"/>
  <c r="M461" i="6"/>
  <c r="M460" i="6"/>
  <c r="M459" i="6"/>
  <c r="M458" i="6"/>
  <c r="M457" i="6"/>
  <c r="M456" i="6"/>
  <c r="M455" i="6"/>
  <c r="M454" i="6"/>
  <c r="M453" i="6"/>
  <c r="M452" i="6"/>
  <c r="M451" i="6"/>
  <c r="M450" i="6"/>
  <c r="M449" i="6"/>
  <c r="M448" i="6"/>
  <c r="M447" i="6"/>
  <c r="M446" i="6"/>
  <c r="M445" i="6"/>
  <c r="M444" i="6"/>
  <c r="M443" i="6"/>
  <c r="M442" i="6"/>
  <c r="M441" i="6"/>
  <c r="M440" i="6"/>
  <c r="M439" i="6"/>
  <c r="M438" i="6"/>
  <c r="M437" i="6"/>
  <c r="M436" i="6"/>
  <c r="M435" i="6"/>
  <c r="M434" i="6"/>
  <c r="M433" i="6"/>
  <c r="M432" i="6"/>
  <c r="M431" i="6"/>
  <c r="M430" i="6"/>
  <c r="M429" i="6"/>
  <c r="M428" i="6"/>
  <c r="M427" i="6"/>
  <c r="M426" i="6"/>
  <c r="M425" i="6"/>
  <c r="M424" i="6"/>
  <c r="M423" i="6"/>
  <c r="M422" i="6"/>
  <c r="M421" i="6"/>
  <c r="M420" i="6"/>
  <c r="M419" i="6"/>
  <c r="M418" i="6"/>
  <c r="M417" i="6"/>
  <c r="M416" i="6"/>
  <c r="M415" i="6"/>
  <c r="M414" i="6"/>
  <c r="M413" i="6"/>
  <c r="M412" i="6"/>
  <c r="M411" i="6"/>
  <c r="M410" i="6"/>
  <c r="M409" i="6"/>
  <c r="M408" i="6"/>
  <c r="M407" i="6"/>
  <c r="M406" i="6"/>
  <c r="M405" i="6"/>
  <c r="M404" i="6"/>
  <c r="M403" i="6"/>
  <c r="M402" i="6"/>
  <c r="M401" i="6"/>
  <c r="M400" i="6"/>
  <c r="M399" i="6"/>
  <c r="M398" i="6"/>
  <c r="M397" i="6"/>
  <c r="M396" i="6"/>
  <c r="M395" i="6"/>
  <c r="M394" i="6"/>
  <c r="M393" i="6"/>
  <c r="M392" i="6"/>
  <c r="M391" i="6"/>
  <c r="M390" i="6"/>
  <c r="M389" i="6"/>
  <c r="M388" i="6"/>
  <c r="M387" i="6"/>
  <c r="M386" i="6"/>
  <c r="M385" i="6"/>
  <c r="M384" i="6"/>
  <c r="M383" i="6"/>
  <c r="M382" i="6"/>
  <c r="M381" i="6"/>
  <c r="M380" i="6"/>
  <c r="M379" i="6"/>
  <c r="M378" i="6"/>
  <c r="M377" i="6"/>
  <c r="M376" i="6"/>
  <c r="M375" i="6"/>
  <c r="M374" i="6"/>
  <c r="M373" i="6"/>
  <c r="M372" i="6"/>
  <c r="M371" i="6"/>
  <c r="M370" i="6"/>
  <c r="M369" i="6"/>
  <c r="M368" i="6"/>
  <c r="M367" i="6"/>
  <c r="M366" i="6"/>
  <c r="M365" i="6"/>
  <c r="M364" i="6"/>
  <c r="M363" i="6"/>
  <c r="M362" i="6"/>
  <c r="M361" i="6"/>
  <c r="M360" i="6"/>
  <c r="M359" i="6"/>
  <c r="M358" i="6"/>
  <c r="M357" i="6"/>
  <c r="M356" i="6"/>
  <c r="M355" i="6"/>
  <c r="M354" i="6"/>
  <c r="M353" i="6"/>
  <c r="M352" i="6"/>
  <c r="M351" i="6"/>
  <c r="M350" i="6"/>
  <c r="M349" i="6"/>
  <c r="M348" i="6"/>
  <c r="M347" i="6"/>
  <c r="M346" i="6"/>
  <c r="M345" i="6"/>
  <c r="M344" i="6"/>
  <c r="M343" i="6"/>
  <c r="M342" i="6"/>
  <c r="M341" i="6"/>
  <c r="M340" i="6"/>
  <c r="M339" i="6"/>
  <c r="M338" i="6"/>
  <c r="M337" i="6"/>
  <c r="M336" i="6"/>
  <c r="M335" i="6"/>
  <c r="M334" i="6"/>
  <c r="M333" i="6"/>
  <c r="M332" i="6"/>
  <c r="M331" i="6"/>
  <c r="M330" i="6"/>
  <c r="M329" i="6"/>
  <c r="M328" i="6"/>
  <c r="M327" i="6"/>
  <c r="M326" i="6"/>
  <c r="M325" i="6"/>
  <c r="M324" i="6"/>
  <c r="M323" i="6"/>
  <c r="M322" i="6"/>
  <c r="M321" i="6"/>
  <c r="M320" i="6"/>
  <c r="M319" i="6"/>
  <c r="M318" i="6"/>
  <c r="M317" i="6"/>
  <c r="M316" i="6"/>
  <c r="M315" i="6"/>
  <c r="M314" i="6"/>
  <c r="M313" i="6"/>
  <c r="M312" i="6"/>
  <c r="M311" i="6"/>
  <c r="M310" i="6"/>
  <c r="M309" i="6"/>
  <c r="M308" i="6"/>
  <c r="M307" i="6"/>
  <c r="M306" i="6"/>
  <c r="M305" i="6"/>
  <c r="M304" i="6"/>
  <c r="M303" i="6"/>
  <c r="M302" i="6"/>
  <c r="M301" i="6"/>
  <c r="M300" i="6"/>
  <c r="M299" i="6"/>
  <c r="M298" i="6"/>
  <c r="M297" i="6"/>
  <c r="M296" i="6"/>
  <c r="M295" i="6"/>
  <c r="M294" i="6"/>
  <c r="M293" i="6"/>
  <c r="M292" i="6"/>
  <c r="M291" i="6"/>
  <c r="M290" i="6"/>
  <c r="M289" i="6"/>
  <c r="M288" i="6"/>
  <c r="M287" i="6"/>
  <c r="M286" i="6"/>
  <c r="M285" i="6"/>
  <c r="M284" i="6"/>
  <c r="M283" i="6"/>
  <c r="M282" i="6"/>
  <c r="M281" i="6"/>
  <c r="M280" i="6"/>
  <c r="M279" i="6"/>
  <c r="M278" i="6"/>
  <c r="M277" i="6"/>
  <c r="M276" i="6"/>
  <c r="M275" i="6"/>
  <c r="M274" i="6"/>
  <c r="M273" i="6"/>
  <c r="M272" i="6"/>
  <c r="M271" i="6"/>
  <c r="M270" i="6"/>
  <c r="M269" i="6"/>
  <c r="M268" i="6"/>
  <c r="M267" i="6"/>
  <c r="M266" i="6"/>
  <c r="M265" i="6"/>
  <c r="M264" i="6"/>
  <c r="M263" i="6"/>
  <c r="M262" i="6"/>
  <c r="M261" i="6"/>
  <c r="M260" i="6"/>
  <c r="M259" i="6"/>
  <c r="M258" i="6"/>
  <c r="M257" i="6"/>
  <c r="M256" i="6"/>
  <c r="M255" i="6"/>
  <c r="M254" i="6"/>
  <c r="M253" i="6"/>
  <c r="M252" i="6"/>
  <c r="M251" i="6"/>
  <c r="M250" i="6"/>
  <c r="M249" i="6"/>
  <c r="M248" i="6"/>
  <c r="M247" i="6"/>
  <c r="M246" i="6"/>
  <c r="M245" i="6"/>
  <c r="M244" i="6"/>
  <c r="M243" i="6"/>
  <c r="M242" i="6"/>
  <c r="M241" i="6"/>
  <c r="M240" i="6"/>
  <c r="M239" i="6"/>
  <c r="M238" i="6"/>
  <c r="M237" i="6"/>
  <c r="M236" i="6"/>
  <c r="M235" i="6"/>
  <c r="M234" i="6"/>
  <c r="M233" i="6"/>
  <c r="M232" i="6"/>
  <c r="M231" i="6"/>
  <c r="M230" i="6"/>
  <c r="M229" i="6"/>
  <c r="M228" i="6"/>
  <c r="M227" i="6"/>
  <c r="M226" i="6"/>
  <c r="M225" i="6"/>
  <c r="M224" i="6"/>
  <c r="M223" i="6"/>
  <c r="M222" i="6"/>
  <c r="M221" i="6"/>
  <c r="M220" i="6"/>
  <c r="M219" i="6"/>
  <c r="M218" i="6"/>
  <c r="M217" i="6"/>
  <c r="M216" i="6"/>
  <c r="M215" i="6"/>
  <c r="M214" i="6"/>
  <c r="M213" i="6"/>
  <c r="M212" i="6"/>
  <c r="M211" i="6"/>
  <c r="M210" i="6"/>
  <c r="M209" i="6"/>
  <c r="M208" i="6"/>
  <c r="M207" i="6"/>
  <c r="M206" i="6"/>
  <c r="M205" i="6"/>
  <c r="M204" i="6"/>
  <c r="M203" i="6"/>
  <c r="M202" i="6"/>
  <c r="M201" i="6"/>
  <c r="M200" i="6"/>
  <c r="M199" i="6"/>
  <c r="M198" i="6"/>
  <c r="M197" i="6"/>
  <c r="M196" i="6"/>
  <c r="M195" i="6"/>
  <c r="M194" i="6"/>
  <c r="M193" i="6"/>
  <c r="M192" i="6"/>
  <c r="M191" i="6"/>
  <c r="M190" i="6"/>
  <c r="M189" i="6"/>
  <c r="M188" i="6"/>
  <c r="M187" i="6"/>
  <c r="M186" i="6"/>
  <c r="M185" i="6"/>
  <c r="M184" i="6"/>
  <c r="M183" i="6"/>
  <c r="M182" i="6"/>
  <c r="M181" i="6"/>
  <c r="M180" i="6"/>
  <c r="M179" i="6"/>
  <c r="M178" i="6"/>
  <c r="M177" i="6"/>
  <c r="M176" i="6"/>
  <c r="M175" i="6"/>
  <c r="M174" i="6"/>
  <c r="M173" i="6"/>
  <c r="M172" i="6"/>
  <c r="M171" i="6"/>
  <c r="M170" i="6"/>
  <c r="M169" i="6"/>
  <c r="M168" i="6"/>
  <c r="M167" i="6"/>
  <c r="M166" i="6"/>
  <c r="M165" i="6"/>
  <c r="M164" i="6"/>
  <c r="M163" i="6"/>
  <c r="M162" i="6"/>
  <c r="M161" i="6"/>
  <c r="M160" i="6"/>
  <c r="M159" i="6"/>
  <c r="M158" i="6"/>
  <c r="M157" i="6"/>
  <c r="M156" i="6"/>
  <c r="M155" i="6"/>
  <c r="M154" i="6"/>
  <c r="M153" i="6"/>
  <c r="M152" i="6"/>
  <c r="M151" i="6"/>
  <c r="M150" i="6"/>
  <c r="M149" i="6"/>
  <c r="M148" i="6"/>
  <c r="M147" i="6"/>
  <c r="M146" i="6"/>
  <c r="M145" i="6"/>
  <c r="M144" i="6"/>
  <c r="M143" i="6"/>
  <c r="M142" i="6"/>
  <c r="M141" i="6"/>
  <c r="M140" i="6"/>
  <c r="M139" i="6"/>
  <c r="M138" i="6"/>
  <c r="M137" i="6"/>
  <c r="M136" i="6"/>
  <c r="M135" i="6"/>
  <c r="M134" i="6"/>
  <c r="M133" i="6"/>
  <c r="M132" i="6"/>
  <c r="M131" i="6"/>
  <c r="M130" i="6"/>
  <c r="M129" i="6"/>
  <c r="M128" i="6"/>
  <c r="M127" i="6"/>
  <c r="M126" i="6"/>
  <c r="M125" i="6"/>
  <c r="M124" i="6"/>
  <c r="M123" i="6"/>
  <c r="M122" i="6"/>
  <c r="M121" i="6"/>
  <c r="M120" i="6"/>
  <c r="M119" i="6"/>
  <c r="M118" i="6"/>
  <c r="M117" i="6"/>
  <c r="M116" i="6"/>
  <c r="M115" i="6"/>
  <c r="M114" i="6"/>
  <c r="M113" i="6"/>
  <c r="M112" i="6"/>
  <c r="M111" i="6"/>
  <c r="M110" i="6"/>
  <c r="M109" i="6"/>
  <c r="M108" i="6"/>
  <c r="M107" i="6"/>
  <c r="M106" i="6"/>
  <c r="M105" i="6"/>
  <c r="M104" i="6"/>
  <c r="M103" i="6"/>
  <c r="M102" i="6"/>
  <c r="M101" i="6"/>
  <c r="M100" i="6"/>
  <c r="M99" i="6"/>
  <c r="M98" i="6"/>
  <c r="M97" i="6"/>
  <c r="M96" i="6"/>
  <c r="M95" i="6"/>
  <c r="M94" i="6"/>
  <c r="M93" i="6"/>
  <c r="M92" i="6"/>
  <c r="M91" i="6"/>
  <c r="M90" i="6"/>
  <c r="M89" i="6"/>
  <c r="M88" i="6"/>
  <c r="M87" i="6"/>
  <c r="M86" i="6"/>
  <c r="M85" i="6"/>
  <c r="M84" i="6"/>
  <c r="M83" i="6"/>
  <c r="M82" i="6"/>
  <c r="M81" i="6"/>
  <c r="M80" i="6"/>
  <c r="M79" i="6"/>
  <c r="M78" i="6"/>
  <c r="M77" i="6"/>
  <c r="M76" i="6"/>
  <c r="M75" i="6"/>
  <c r="M74" i="6"/>
  <c r="M73" i="6"/>
  <c r="M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 r="J10" i="9"/>
  <c r="E19" i="9" s="1"/>
  <c r="D495" i="6"/>
  <c r="D494" i="6"/>
  <c r="D493" i="6"/>
  <c r="D492" i="6"/>
  <c r="D491" i="6"/>
  <c r="D490" i="6"/>
  <c r="D489" i="6"/>
  <c r="D488" i="6"/>
  <c r="D486" i="6"/>
  <c r="D485" i="6"/>
  <c r="D484" i="6"/>
  <c r="D483" i="6"/>
  <c r="D482" i="6"/>
  <c r="D480" i="6"/>
  <c r="D479" i="6"/>
  <c r="D478" i="6"/>
  <c r="D476" i="6"/>
  <c r="D475" i="6"/>
  <c r="D473" i="6"/>
  <c r="D472" i="6"/>
  <c r="D471" i="6"/>
  <c r="D470" i="6"/>
  <c r="D469" i="6"/>
  <c r="D468" i="6"/>
  <c r="D467" i="6"/>
  <c r="D466" i="6"/>
  <c r="D465" i="6"/>
  <c r="D464" i="6"/>
  <c r="D463" i="6"/>
  <c r="D462" i="6"/>
  <c r="D461" i="6"/>
  <c r="D460" i="6"/>
  <c r="D459" i="6"/>
  <c r="D458" i="6"/>
  <c r="D457" i="6"/>
  <c r="D455" i="6"/>
  <c r="D454" i="6"/>
  <c r="D453" i="6"/>
  <c r="D451" i="6"/>
  <c r="D449" i="6"/>
  <c r="D448" i="6"/>
  <c r="D446" i="6"/>
  <c r="D445" i="6"/>
  <c r="D444" i="6"/>
  <c r="D443" i="6"/>
  <c r="D442" i="6"/>
  <c r="D440" i="6"/>
  <c r="D439" i="6"/>
  <c r="D438" i="6"/>
  <c r="D437" i="6"/>
  <c r="D436" i="6"/>
  <c r="D435" i="6"/>
  <c r="D434" i="6"/>
  <c r="D432" i="6"/>
  <c r="D431" i="6"/>
  <c r="D430" i="6"/>
  <c r="D429" i="6"/>
  <c r="D427" i="6"/>
  <c r="D426" i="6"/>
  <c r="D425" i="6"/>
  <c r="D423" i="6"/>
  <c r="D422" i="6"/>
  <c r="D421" i="6"/>
  <c r="D419" i="6"/>
  <c r="D418" i="6"/>
  <c r="D417" i="6"/>
  <c r="D416" i="6"/>
  <c r="D414" i="6"/>
  <c r="D413" i="6"/>
  <c r="D412" i="6"/>
  <c r="D411" i="6"/>
  <c r="D410" i="6"/>
  <c r="D408" i="6"/>
  <c r="D407" i="6"/>
  <c r="D406" i="6"/>
  <c r="D405" i="6"/>
  <c r="D404" i="6"/>
  <c r="D403" i="6"/>
  <c r="D402" i="6"/>
  <c r="D401" i="6"/>
  <c r="D400" i="6"/>
  <c r="D399" i="6"/>
  <c r="D398" i="6"/>
  <c r="D397" i="6"/>
  <c r="D396" i="6"/>
  <c r="D395" i="6"/>
  <c r="D394" i="6"/>
  <c r="D393" i="6"/>
  <c r="D392" i="6"/>
  <c r="D390" i="6"/>
  <c r="D389" i="6"/>
  <c r="D388" i="6"/>
  <c r="D387" i="6"/>
  <c r="D386" i="6"/>
  <c r="D385" i="6"/>
  <c r="D384" i="6"/>
  <c r="D383" i="6"/>
  <c r="D382" i="6"/>
  <c r="D381" i="6"/>
  <c r="D380" i="6"/>
  <c r="D379" i="6"/>
  <c r="D378" i="6"/>
  <c r="D377" i="6"/>
  <c r="D376" i="6"/>
  <c r="D375" i="6"/>
  <c r="D374" i="6"/>
  <c r="D373" i="6"/>
  <c r="D372" i="6"/>
  <c r="D371" i="6"/>
  <c r="D370" i="6"/>
  <c r="D369" i="6"/>
  <c r="D368" i="6"/>
  <c r="D367" i="6"/>
  <c r="D365" i="6"/>
  <c r="D364" i="6"/>
  <c r="D363" i="6"/>
  <c r="D362" i="6"/>
  <c r="D361" i="6"/>
  <c r="D360" i="6"/>
  <c r="D358" i="6"/>
  <c r="D357" i="6"/>
  <c r="D356" i="6"/>
  <c r="D355" i="6"/>
  <c r="D354" i="6"/>
  <c r="D353" i="6"/>
  <c r="D352" i="6"/>
  <c r="D351" i="6"/>
  <c r="D350" i="6"/>
  <c r="D349" i="6"/>
  <c r="D348" i="6"/>
  <c r="D347" i="6"/>
  <c r="D346" i="6"/>
  <c r="D345" i="6"/>
  <c r="D344" i="6"/>
  <c r="D343" i="6"/>
  <c r="D342" i="6"/>
  <c r="D341" i="6"/>
  <c r="D340" i="6"/>
  <c r="D339" i="6"/>
  <c r="D338" i="6"/>
  <c r="D337" i="6"/>
  <c r="D336" i="6"/>
  <c r="D335" i="6"/>
  <c r="D334" i="6"/>
  <c r="D333" i="6"/>
  <c r="D332" i="6"/>
  <c r="D331" i="6"/>
  <c r="D330" i="6"/>
  <c r="D329" i="6"/>
  <c r="D328" i="6"/>
  <c r="D327" i="6"/>
  <c r="D326" i="6"/>
  <c r="D325" i="6"/>
  <c r="D324" i="6"/>
  <c r="D323" i="6"/>
  <c r="D322" i="6"/>
  <c r="D321" i="6"/>
  <c r="D320" i="6"/>
  <c r="D318" i="6"/>
  <c r="D317" i="6"/>
  <c r="D315" i="6"/>
  <c r="D314" i="6"/>
  <c r="D313" i="6"/>
  <c r="D312" i="6"/>
  <c r="D311" i="6"/>
  <c r="D310" i="6"/>
  <c r="D309" i="6"/>
  <c r="D308" i="6"/>
  <c r="D307" i="6"/>
  <c r="D306" i="6"/>
  <c r="D305" i="6"/>
  <c r="D304" i="6"/>
  <c r="D303" i="6"/>
  <c r="D301" i="6"/>
  <c r="D299" i="6"/>
  <c r="D298" i="6"/>
  <c r="D297" i="6"/>
  <c r="D296" i="6"/>
  <c r="D295" i="6"/>
  <c r="D294" i="6"/>
  <c r="D293" i="6"/>
  <c r="D292" i="6"/>
  <c r="D291" i="6"/>
  <c r="D289" i="6"/>
  <c r="D288" i="6"/>
  <c r="D287" i="6"/>
  <c r="D285" i="6"/>
  <c r="D284" i="6"/>
  <c r="D283" i="6"/>
  <c r="D282" i="6"/>
  <c r="D281" i="6"/>
  <c r="D279" i="6"/>
  <c r="D278" i="6"/>
  <c r="D277" i="6"/>
  <c r="D276" i="6"/>
  <c r="D275" i="6"/>
  <c r="D274" i="6"/>
  <c r="D273" i="6"/>
  <c r="D272" i="6"/>
  <c r="D271" i="6"/>
  <c r="D270" i="6"/>
  <c r="D269" i="6"/>
  <c r="D268" i="6"/>
  <c r="D267" i="6"/>
  <c r="D266" i="6"/>
  <c r="D265" i="6"/>
  <c r="D264" i="6"/>
  <c r="D263" i="6"/>
  <c r="D262" i="6"/>
  <c r="D261" i="6"/>
  <c r="D260" i="6"/>
  <c r="D259" i="6"/>
  <c r="D258" i="6"/>
  <c r="D257" i="6"/>
  <c r="D256" i="6"/>
  <c r="D255" i="6"/>
  <c r="D254" i="6"/>
  <c r="D253" i="6"/>
  <c r="D252" i="6"/>
  <c r="D251" i="6"/>
  <c r="D250" i="6"/>
  <c r="D249" i="6"/>
  <c r="D248" i="6"/>
  <c r="D247" i="6"/>
  <c r="D246" i="6"/>
  <c r="D245" i="6"/>
  <c r="D243" i="6"/>
  <c r="D242" i="6"/>
  <c r="D241" i="6"/>
  <c r="D240" i="6"/>
  <c r="D239" i="6"/>
  <c r="D237" i="6"/>
  <c r="D236" i="6"/>
  <c r="D235" i="6"/>
  <c r="D234" i="6"/>
  <c r="D233" i="6"/>
  <c r="D231" i="6"/>
  <c r="D230" i="6"/>
  <c r="D229" i="6"/>
  <c r="D228" i="6"/>
  <c r="D227" i="6"/>
  <c r="D226" i="6"/>
  <c r="D224" i="6"/>
  <c r="D223" i="6"/>
  <c r="D222" i="6"/>
  <c r="D220" i="6"/>
  <c r="D218" i="6"/>
  <c r="D217" i="6"/>
  <c r="D216" i="6"/>
  <c r="D215" i="6"/>
  <c r="D214" i="6"/>
  <c r="D213" i="6"/>
  <c r="D212" i="6"/>
  <c r="D211" i="6"/>
  <c r="D209" i="6"/>
  <c r="D207" i="6"/>
  <c r="D206" i="6"/>
  <c r="D205" i="6"/>
  <c r="D204" i="6"/>
  <c r="D203" i="6"/>
  <c r="D202" i="6"/>
  <c r="D200" i="6"/>
  <c r="D199" i="6"/>
  <c r="D198" i="6"/>
  <c r="D197" i="6"/>
  <c r="D196" i="6"/>
  <c r="D195" i="6"/>
  <c r="D194" i="6"/>
  <c r="D193" i="6"/>
  <c r="D192" i="6"/>
  <c r="D191" i="6"/>
  <c r="D190" i="6"/>
  <c r="D189" i="6"/>
  <c r="D188" i="6"/>
  <c r="D187" i="6"/>
  <c r="D185" i="6"/>
  <c r="D183" i="6"/>
  <c r="D181" i="6"/>
  <c r="D180" i="6"/>
  <c r="D179" i="6"/>
  <c r="D178" i="6"/>
  <c r="D177" i="6"/>
  <c r="D176" i="6"/>
  <c r="D175" i="6"/>
  <c r="D174" i="6"/>
  <c r="D173" i="6"/>
  <c r="D172" i="6"/>
  <c r="D171" i="6"/>
  <c r="D169" i="6"/>
  <c r="D168" i="6"/>
  <c r="D167" i="6"/>
  <c r="D166" i="6"/>
  <c r="D165" i="6"/>
  <c r="D163" i="6"/>
  <c r="D162" i="6"/>
  <c r="D161" i="6"/>
  <c r="D160" i="6"/>
  <c r="D159" i="6"/>
  <c r="D157" i="6"/>
  <c r="D156" i="6"/>
  <c r="D155" i="6"/>
  <c r="D153" i="6"/>
  <c r="D152" i="6"/>
  <c r="D151" i="6"/>
  <c r="D149" i="6"/>
  <c r="D148" i="6"/>
  <c r="D146" i="6"/>
  <c r="D145" i="6"/>
  <c r="D143" i="6"/>
  <c r="D142" i="6"/>
  <c r="D141" i="6"/>
  <c r="D139" i="6"/>
  <c r="D138" i="6"/>
  <c r="D137" i="6"/>
  <c r="D135" i="6"/>
  <c r="D134" i="6"/>
  <c r="D132" i="6"/>
  <c r="D130" i="6"/>
  <c r="D129" i="6"/>
  <c r="D128" i="6"/>
  <c r="D126" i="6"/>
  <c r="D125" i="6"/>
  <c r="D124" i="6"/>
  <c r="D123" i="6"/>
  <c r="D122" i="6"/>
  <c r="D121" i="6"/>
  <c r="D119" i="6"/>
  <c r="D118" i="6"/>
  <c r="D116" i="6"/>
  <c r="D115" i="6"/>
  <c r="D114" i="6"/>
  <c r="D113" i="6"/>
  <c r="D112" i="6"/>
  <c r="D110" i="6"/>
  <c r="D109" i="6"/>
  <c r="D108" i="6"/>
  <c r="D107" i="6"/>
  <c r="D105" i="6"/>
  <c r="D104" i="6"/>
  <c r="D102" i="6"/>
  <c r="D101" i="6"/>
  <c r="D99" i="6"/>
  <c r="D97" i="6"/>
  <c r="D96" i="6"/>
  <c r="D94" i="6"/>
  <c r="D93" i="6"/>
  <c r="D92" i="6"/>
  <c r="D90" i="6"/>
  <c r="D89" i="6"/>
  <c r="D88" i="6"/>
  <c r="D87" i="6"/>
  <c r="D85" i="6"/>
  <c r="D84" i="6"/>
  <c r="D82" i="6"/>
  <c r="D80" i="6"/>
  <c r="D79"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5" i="6"/>
  <c r="D44" i="6"/>
  <c r="D43" i="6"/>
  <c r="D42" i="6"/>
  <c r="D41" i="6"/>
  <c r="D40" i="6"/>
  <c r="D39" i="6"/>
  <c r="D38" i="6"/>
  <c r="D37" i="6"/>
  <c r="D36" i="6"/>
  <c r="D35" i="6"/>
  <c r="D34" i="6"/>
  <c r="D33" i="6"/>
  <c r="D32" i="6"/>
  <c r="D31" i="6"/>
  <c r="D30" i="6"/>
  <c r="D28" i="6"/>
  <c r="D27" i="6"/>
  <c r="D26" i="6"/>
  <c r="D25" i="6"/>
  <c r="D23" i="6"/>
  <c r="D22" i="6"/>
  <c r="D21" i="6"/>
  <c r="D20" i="6"/>
  <c r="D19" i="6"/>
  <c r="D18" i="6"/>
  <c r="D17" i="6"/>
  <c r="D15" i="6"/>
  <c r="D14" i="6"/>
  <c r="D12" i="6"/>
  <c r="D11" i="6"/>
  <c r="D10" i="6"/>
  <c r="D9" i="6"/>
  <c r="D8" i="6"/>
  <c r="D7" i="6"/>
  <c r="D6" i="6"/>
  <c r="D5" i="6"/>
  <c r="D4" i="6"/>
  <c r="D487" i="6"/>
  <c r="D481" i="6"/>
  <c r="D477" i="6"/>
  <c r="D474" i="6"/>
  <c r="D456" i="6"/>
  <c r="D452" i="6"/>
  <c r="D450" i="6"/>
  <c r="D447" i="6"/>
  <c r="D441" i="6"/>
  <c r="D433" i="6"/>
  <c r="D428" i="6"/>
  <c r="D424" i="6"/>
  <c r="D420" i="6"/>
  <c r="D415" i="6"/>
  <c r="D409" i="6"/>
  <c r="D391" i="6"/>
  <c r="D366" i="6"/>
  <c r="D359" i="6"/>
  <c r="D319" i="6"/>
  <c r="D316" i="6"/>
  <c r="D302" i="6"/>
  <c r="D300" i="6"/>
  <c r="D290" i="6"/>
  <c r="D286" i="6"/>
  <c r="D280" i="6"/>
  <c r="D244" i="6"/>
  <c r="D238" i="6"/>
  <c r="D232" i="6"/>
  <c r="D225" i="6"/>
  <c r="D221" i="6"/>
  <c r="D219" i="6"/>
  <c r="D210" i="6"/>
  <c r="D208" i="6"/>
  <c r="D201" i="6"/>
  <c r="D186" i="6"/>
  <c r="D184" i="6"/>
  <c r="D182" i="6"/>
  <c r="D170" i="6"/>
  <c r="D164" i="6"/>
  <c r="D158" i="6"/>
  <c r="D154" i="6"/>
  <c r="D150" i="6"/>
  <c r="D147" i="6"/>
  <c r="D144" i="6"/>
  <c r="D140" i="6"/>
  <c r="D136" i="6"/>
  <c r="D133" i="6"/>
  <c r="D131" i="6"/>
  <c r="D127" i="6"/>
  <c r="D120" i="6"/>
  <c r="D117" i="6"/>
  <c r="D111" i="6"/>
  <c r="D106" i="6"/>
  <c r="D103" i="6"/>
  <c r="D100" i="6"/>
  <c r="D98" i="6"/>
  <c r="D95" i="6"/>
  <c r="D91" i="6"/>
  <c r="D86" i="6"/>
  <c r="D83" i="6"/>
  <c r="D81" i="6"/>
  <c r="D78" i="6"/>
  <c r="D46" i="6"/>
  <c r="D29" i="6"/>
  <c r="D24" i="6"/>
  <c r="D16" i="6"/>
  <c r="D13" i="6"/>
  <c r="G5" i="6"/>
  <c r="H5" i="6"/>
  <c r="I5" i="6"/>
  <c r="J5" i="6"/>
  <c r="K5" i="6"/>
  <c r="G6" i="6"/>
  <c r="H6" i="6"/>
  <c r="I6" i="6"/>
  <c r="J6" i="6"/>
  <c r="K6" i="6"/>
  <c r="G7" i="6"/>
  <c r="H7" i="6"/>
  <c r="I7" i="6"/>
  <c r="J7" i="6"/>
  <c r="K7" i="6"/>
  <c r="G8" i="6"/>
  <c r="H8" i="6"/>
  <c r="I8" i="6"/>
  <c r="J8" i="6"/>
  <c r="K8" i="6"/>
  <c r="G9" i="6"/>
  <c r="H9" i="6"/>
  <c r="I9" i="6"/>
  <c r="J9" i="6"/>
  <c r="K9" i="6"/>
  <c r="G10" i="6"/>
  <c r="H10" i="6"/>
  <c r="I10" i="6"/>
  <c r="J10" i="6"/>
  <c r="K10" i="6"/>
  <c r="G11" i="6"/>
  <c r="H11" i="6"/>
  <c r="I11" i="6"/>
  <c r="J11" i="6"/>
  <c r="K11" i="6"/>
  <c r="G12" i="6"/>
  <c r="H12" i="6"/>
  <c r="I12" i="6"/>
  <c r="J12" i="6"/>
  <c r="K12" i="6"/>
  <c r="G13" i="6"/>
  <c r="H13" i="6"/>
  <c r="I13" i="6"/>
  <c r="J13" i="6"/>
  <c r="K13" i="6"/>
  <c r="G14" i="6"/>
  <c r="H14" i="6"/>
  <c r="I14" i="6"/>
  <c r="J14" i="6"/>
  <c r="K14" i="6"/>
  <c r="G15" i="6"/>
  <c r="H15" i="6"/>
  <c r="I15" i="6"/>
  <c r="J15" i="6"/>
  <c r="K15" i="6"/>
  <c r="G16" i="6"/>
  <c r="H16" i="6"/>
  <c r="I16" i="6"/>
  <c r="J16" i="6"/>
  <c r="K16" i="6"/>
  <c r="G17" i="6"/>
  <c r="H17" i="6"/>
  <c r="I17" i="6"/>
  <c r="J17" i="6"/>
  <c r="K17" i="6"/>
  <c r="G18" i="6"/>
  <c r="H18" i="6"/>
  <c r="I18" i="6"/>
  <c r="J18" i="6"/>
  <c r="K18" i="6"/>
  <c r="G19" i="6"/>
  <c r="H19" i="6"/>
  <c r="I19" i="6"/>
  <c r="J19" i="6"/>
  <c r="K19" i="6"/>
  <c r="G20" i="6"/>
  <c r="H20" i="6"/>
  <c r="I20" i="6"/>
  <c r="J20" i="6"/>
  <c r="K20" i="6"/>
  <c r="G21" i="6"/>
  <c r="H21" i="6"/>
  <c r="I21" i="6"/>
  <c r="J21" i="6"/>
  <c r="K21" i="6"/>
  <c r="G22" i="6"/>
  <c r="H22" i="6"/>
  <c r="I22" i="6"/>
  <c r="J22" i="6"/>
  <c r="K22" i="6"/>
  <c r="G23" i="6"/>
  <c r="H23" i="6"/>
  <c r="I23" i="6"/>
  <c r="J23" i="6"/>
  <c r="K23" i="6"/>
  <c r="G24" i="6"/>
  <c r="H24" i="6"/>
  <c r="I24" i="6"/>
  <c r="J24" i="6"/>
  <c r="K24" i="6"/>
  <c r="G25" i="6"/>
  <c r="H25" i="6"/>
  <c r="I25" i="6"/>
  <c r="J25" i="6"/>
  <c r="K25" i="6"/>
  <c r="G26" i="6"/>
  <c r="H26" i="6"/>
  <c r="I26" i="6"/>
  <c r="J26" i="6"/>
  <c r="K26" i="6"/>
  <c r="G27" i="6"/>
  <c r="H27" i="6"/>
  <c r="I27" i="6"/>
  <c r="J27" i="6"/>
  <c r="K27" i="6"/>
  <c r="G28" i="6"/>
  <c r="H28" i="6"/>
  <c r="I28" i="6"/>
  <c r="J28" i="6"/>
  <c r="K28" i="6"/>
  <c r="G29" i="6"/>
  <c r="H29" i="6"/>
  <c r="I29" i="6"/>
  <c r="J29" i="6"/>
  <c r="K29" i="6"/>
  <c r="G30" i="6"/>
  <c r="H30" i="6"/>
  <c r="I30" i="6"/>
  <c r="J30" i="6"/>
  <c r="K30" i="6"/>
  <c r="G31" i="6"/>
  <c r="H31" i="6"/>
  <c r="I31" i="6"/>
  <c r="J31" i="6"/>
  <c r="K31" i="6"/>
  <c r="G32" i="6"/>
  <c r="H32" i="6"/>
  <c r="I32" i="6"/>
  <c r="J32" i="6"/>
  <c r="K32" i="6"/>
  <c r="G33" i="6"/>
  <c r="H33" i="6"/>
  <c r="I33" i="6"/>
  <c r="J33" i="6"/>
  <c r="K33" i="6"/>
  <c r="G34" i="6"/>
  <c r="H34" i="6"/>
  <c r="I34" i="6"/>
  <c r="J34" i="6"/>
  <c r="K34" i="6"/>
  <c r="G35" i="6"/>
  <c r="H35" i="6"/>
  <c r="I35" i="6"/>
  <c r="J35" i="6"/>
  <c r="K35" i="6"/>
  <c r="G36" i="6"/>
  <c r="H36" i="6"/>
  <c r="I36" i="6"/>
  <c r="J36" i="6"/>
  <c r="K36" i="6"/>
  <c r="G37" i="6"/>
  <c r="H37" i="6"/>
  <c r="I37" i="6"/>
  <c r="J37" i="6"/>
  <c r="K37" i="6"/>
  <c r="G38" i="6"/>
  <c r="H38" i="6"/>
  <c r="I38" i="6"/>
  <c r="J38" i="6"/>
  <c r="K38" i="6"/>
  <c r="G39" i="6"/>
  <c r="H39" i="6"/>
  <c r="I39" i="6"/>
  <c r="J39" i="6"/>
  <c r="K39" i="6"/>
  <c r="G40" i="6"/>
  <c r="H40" i="6"/>
  <c r="I40" i="6"/>
  <c r="J40" i="6"/>
  <c r="K40" i="6"/>
  <c r="G41" i="6"/>
  <c r="H41" i="6"/>
  <c r="I41" i="6"/>
  <c r="J41" i="6"/>
  <c r="K41" i="6"/>
  <c r="G42" i="6"/>
  <c r="H42" i="6"/>
  <c r="I42" i="6"/>
  <c r="J42" i="6"/>
  <c r="K42" i="6"/>
  <c r="G43" i="6"/>
  <c r="H43" i="6"/>
  <c r="I43" i="6"/>
  <c r="J43" i="6"/>
  <c r="K43" i="6"/>
  <c r="G44" i="6"/>
  <c r="H44" i="6"/>
  <c r="I44" i="6"/>
  <c r="J44" i="6"/>
  <c r="K44" i="6"/>
  <c r="G45" i="6"/>
  <c r="H45" i="6"/>
  <c r="I45" i="6"/>
  <c r="J45" i="6"/>
  <c r="K45" i="6"/>
  <c r="G46" i="6"/>
  <c r="H46" i="6"/>
  <c r="I46" i="6"/>
  <c r="J46" i="6"/>
  <c r="K46" i="6"/>
  <c r="G47" i="6"/>
  <c r="H47" i="6"/>
  <c r="I47" i="6"/>
  <c r="J47" i="6"/>
  <c r="K47" i="6"/>
  <c r="G48" i="6"/>
  <c r="H48" i="6"/>
  <c r="I48" i="6"/>
  <c r="J48" i="6"/>
  <c r="K48" i="6"/>
  <c r="G49" i="6"/>
  <c r="H49" i="6"/>
  <c r="I49" i="6"/>
  <c r="J49" i="6"/>
  <c r="K49" i="6"/>
  <c r="G50" i="6"/>
  <c r="H50" i="6"/>
  <c r="I50" i="6"/>
  <c r="J50" i="6"/>
  <c r="K50" i="6"/>
  <c r="G51" i="6"/>
  <c r="H51" i="6"/>
  <c r="I51" i="6"/>
  <c r="J51" i="6"/>
  <c r="K51" i="6"/>
  <c r="G52" i="6"/>
  <c r="H52" i="6"/>
  <c r="I52" i="6"/>
  <c r="J52" i="6"/>
  <c r="K52" i="6"/>
  <c r="G53" i="6"/>
  <c r="H53" i="6"/>
  <c r="I53" i="6"/>
  <c r="J53" i="6"/>
  <c r="K53" i="6"/>
  <c r="G54" i="6"/>
  <c r="H54" i="6"/>
  <c r="I54" i="6"/>
  <c r="J54" i="6"/>
  <c r="K54" i="6"/>
  <c r="G55" i="6"/>
  <c r="H55" i="6"/>
  <c r="I55" i="6"/>
  <c r="J55" i="6"/>
  <c r="K55" i="6"/>
  <c r="G56" i="6"/>
  <c r="H56" i="6"/>
  <c r="I56" i="6"/>
  <c r="J56" i="6"/>
  <c r="K56" i="6"/>
  <c r="G57" i="6"/>
  <c r="H57" i="6"/>
  <c r="I57" i="6"/>
  <c r="J57" i="6"/>
  <c r="K57" i="6"/>
  <c r="G58" i="6"/>
  <c r="H58" i="6"/>
  <c r="I58" i="6"/>
  <c r="J58" i="6"/>
  <c r="K58" i="6"/>
  <c r="G59" i="6"/>
  <c r="H59" i="6"/>
  <c r="I59" i="6"/>
  <c r="J59" i="6"/>
  <c r="K59" i="6"/>
  <c r="G60" i="6"/>
  <c r="H60" i="6"/>
  <c r="I60" i="6"/>
  <c r="J60" i="6"/>
  <c r="K60" i="6"/>
  <c r="G61" i="6"/>
  <c r="H61" i="6"/>
  <c r="I61" i="6"/>
  <c r="J61" i="6"/>
  <c r="K61" i="6"/>
  <c r="G62" i="6"/>
  <c r="H62" i="6"/>
  <c r="I62" i="6"/>
  <c r="J62" i="6"/>
  <c r="K62" i="6"/>
  <c r="G63" i="6"/>
  <c r="H63" i="6"/>
  <c r="I63" i="6"/>
  <c r="J63" i="6"/>
  <c r="K63" i="6"/>
  <c r="G64" i="6"/>
  <c r="H64" i="6"/>
  <c r="I64" i="6"/>
  <c r="J64" i="6"/>
  <c r="K64" i="6"/>
  <c r="G65" i="6"/>
  <c r="H65" i="6"/>
  <c r="I65" i="6"/>
  <c r="J65" i="6"/>
  <c r="K65" i="6"/>
  <c r="G66" i="6"/>
  <c r="H66" i="6"/>
  <c r="I66" i="6"/>
  <c r="J66" i="6"/>
  <c r="K66" i="6"/>
  <c r="G67" i="6"/>
  <c r="H67" i="6"/>
  <c r="I67" i="6"/>
  <c r="J67" i="6"/>
  <c r="K67" i="6"/>
  <c r="G68" i="6"/>
  <c r="H68" i="6"/>
  <c r="I68" i="6"/>
  <c r="J68" i="6"/>
  <c r="K68" i="6"/>
  <c r="G69" i="6"/>
  <c r="H69" i="6"/>
  <c r="I69" i="6"/>
  <c r="J69" i="6"/>
  <c r="K69" i="6"/>
  <c r="G70" i="6"/>
  <c r="H70" i="6"/>
  <c r="I70" i="6"/>
  <c r="J70" i="6"/>
  <c r="K70" i="6"/>
  <c r="G71" i="6"/>
  <c r="H71" i="6"/>
  <c r="I71" i="6"/>
  <c r="J71" i="6"/>
  <c r="K71" i="6"/>
  <c r="G72" i="6"/>
  <c r="H72" i="6"/>
  <c r="I72" i="6"/>
  <c r="J72" i="6"/>
  <c r="K72" i="6"/>
  <c r="G73" i="6"/>
  <c r="H73" i="6"/>
  <c r="I73" i="6"/>
  <c r="J73" i="6"/>
  <c r="K73" i="6"/>
  <c r="G74" i="6"/>
  <c r="H74" i="6"/>
  <c r="I74" i="6"/>
  <c r="J74" i="6"/>
  <c r="K74" i="6"/>
  <c r="G75" i="6"/>
  <c r="H75" i="6"/>
  <c r="I75" i="6"/>
  <c r="J75" i="6"/>
  <c r="K75" i="6"/>
  <c r="G76" i="6"/>
  <c r="H76" i="6"/>
  <c r="I76" i="6"/>
  <c r="J76" i="6"/>
  <c r="K76" i="6"/>
  <c r="G77" i="6"/>
  <c r="H77" i="6"/>
  <c r="I77" i="6"/>
  <c r="J77" i="6"/>
  <c r="K77" i="6"/>
  <c r="G78" i="6"/>
  <c r="H78" i="6"/>
  <c r="I78" i="6"/>
  <c r="J78" i="6"/>
  <c r="K78" i="6"/>
  <c r="G79" i="6"/>
  <c r="H79" i="6"/>
  <c r="I79" i="6"/>
  <c r="J79" i="6"/>
  <c r="K79" i="6"/>
  <c r="G80" i="6"/>
  <c r="H80" i="6"/>
  <c r="I80" i="6"/>
  <c r="J80" i="6"/>
  <c r="K80" i="6"/>
  <c r="G81" i="6"/>
  <c r="H81" i="6"/>
  <c r="I81" i="6"/>
  <c r="J81" i="6"/>
  <c r="K81" i="6"/>
  <c r="G82" i="6"/>
  <c r="H82" i="6"/>
  <c r="I82" i="6"/>
  <c r="J82" i="6"/>
  <c r="K82" i="6"/>
  <c r="G83" i="6"/>
  <c r="H83" i="6"/>
  <c r="I83" i="6"/>
  <c r="J83" i="6"/>
  <c r="K83" i="6"/>
  <c r="G84" i="6"/>
  <c r="H84" i="6"/>
  <c r="I84" i="6"/>
  <c r="J84" i="6"/>
  <c r="K84" i="6"/>
  <c r="G85" i="6"/>
  <c r="H85" i="6"/>
  <c r="I85" i="6"/>
  <c r="J85" i="6"/>
  <c r="K85" i="6"/>
  <c r="G86" i="6"/>
  <c r="H86" i="6"/>
  <c r="I86" i="6"/>
  <c r="J86" i="6"/>
  <c r="K86" i="6"/>
  <c r="G87" i="6"/>
  <c r="H87" i="6"/>
  <c r="I87" i="6"/>
  <c r="J87" i="6"/>
  <c r="K87" i="6"/>
  <c r="G88" i="6"/>
  <c r="H88" i="6"/>
  <c r="I88" i="6"/>
  <c r="J88" i="6"/>
  <c r="K88" i="6"/>
  <c r="G89" i="6"/>
  <c r="H89" i="6"/>
  <c r="I89" i="6"/>
  <c r="J89" i="6"/>
  <c r="K89" i="6"/>
  <c r="G90" i="6"/>
  <c r="H90" i="6"/>
  <c r="I90" i="6"/>
  <c r="J90" i="6"/>
  <c r="K90" i="6"/>
  <c r="G91" i="6"/>
  <c r="H91" i="6"/>
  <c r="I91" i="6"/>
  <c r="J91" i="6"/>
  <c r="K91" i="6"/>
  <c r="G92" i="6"/>
  <c r="H92" i="6"/>
  <c r="I92" i="6"/>
  <c r="J92" i="6"/>
  <c r="K92" i="6"/>
  <c r="G93" i="6"/>
  <c r="H93" i="6"/>
  <c r="I93" i="6"/>
  <c r="J93" i="6"/>
  <c r="K93" i="6"/>
  <c r="G94" i="6"/>
  <c r="H94" i="6"/>
  <c r="I94" i="6"/>
  <c r="J94" i="6"/>
  <c r="K94" i="6"/>
  <c r="G95" i="6"/>
  <c r="H95" i="6"/>
  <c r="I95" i="6"/>
  <c r="J95" i="6"/>
  <c r="K95" i="6"/>
  <c r="G96" i="6"/>
  <c r="H96" i="6"/>
  <c r="I96" i="6"/>
  <c r="J96" i="6"/>
  <c r="K96" i="6"/>
  <c r="G97" i="6"/>
  <c r="H97" i="6"/>
  <c r="I97" i="6"/>
  <c r="J97" i="6"/>
  <c r="K97" i="6"/>
  <c r="G98" i="6"/>
  <c r="H98" i="6"/>
  <c r="I98" i="6"/>
  <c r="J98" i="6"/>
  <c r="K98" i="6"/>
  <c r="G99" i="6"/>
  <c r="H99" i="6"/>
  <c r="I99" i="6"/>
  <c r="J99" i="6"/>
  <c r="K99" i="6"/>
  <c r="G100" i="6"/>
  <c r="H100" i="6"/>
  <c r="I100" i="6"/>
  <c r="J100" i="6"/>
  <c r="K100" i="6"/>
  <c r="G101" i="6"/>
  <c r="H101" i="6"/>
  <c r="I101" i="6"/>
  <c r="J101" i="6"/>
  <c r="K101" i="6"/>
  <c r="G102" i="6"/>
  <c r="H102" i="6"/>
  <c r="I102" i="6"/>
  <c r="J102" i="6"/>
  <c r="K102" i="6"/>
  <c r="G103" i="6"/>
  <c r="H103" i="6"/>
  <c r="I103" i="6"/>
  <c r="J103" i="6"/>
  <c r="K103" i="6"/>
  <c r="G104" i="6"/>
  <c r="H104" i="6"/>
  <c r="I104" i="6"/>
  <c r="J104" i="6"/>
  <c r="K104" i="6"/>
  <c r="G105" i="6"/>
  <c r="H105" i="6"/>
  <c r="I105" i="6"/>
  <c r="J105" i="6"/>
  <c r="K105" i="6"/>
  <c r="G106" i="6"/>
  <c r="H106" i="6"/>
  <c r="I106" i="6"/>
  <c r="J106" i="6"/>
  <c r="K106" i="6"/>
  <c r="G107" i="6"/>
  <c r="H107" i="6"/>
  <c r="I107" i="6"/>
  <c r="J107" i="6"/>
  <c r="K107" i="6"/>
  <c r="G108" i="6"/>
  <c r="H108" i="6"/>
  <c r="I108" i="6"/>
  <c r="J108" i="6"/>
  <c r="K108" i="6"/>
  <c r="G109" i="6"/>
  <c r="H109" i="6"/>
  <c r="I109" i="6"/>
  <c r="J109" i="6"/>
  <c r="K109" i="6"/>
  <c r="G110" i="6"/>
  <c r="H110" i="6"/>
  <c r="I110" i="6"/>
  <c r="J110" i="6"/>
  <c r="K110" i="6"/>
  <c r="G111" i="6"/>
  <c r="H111" i="6"/>
  <c r="I111" i="6"/>
  <c r="J111" i="6"/>
  <c r="K111" i="6"/>
  <c r="G112" i="6"/>
  <c r="H112" i="6"/>
  <c r="I112" i="6"/>
  <c r="J112" i="6"/>
  <c r="K112" i="6"/>
  <c r="G113" i="6"/>
  <c r="H113" i="6"/>
  <c r="I113" i="6"/>
  <c r="J113" i="6"/>
  <c r="K113" i="6"/>
  <c r="G114" i="6"/>
  <c r="H114" i="6"/>
  <c r="I114" i="6"/>
  <c r="J114" i="6"/>
  <c r="K114" i="6"/>
  <c r="G115" i="6"/>
  <c r="H115" i="6"/>
  <c r="I115" i="6"/>
  <c r="J115" i="6"/>
  <c r="K115" i="6"/>
  <c r="G116" i="6"/>
  <c r="H116" i="6"/>
  <c r="I116" i="6"/>
  <c r="J116" i="6"/>
  <c r="K116" i="6"/>
  <c r="G117" i="6"/>
  <c r="H117" i="6"/>
  <c r="I117" i="6"/>
  <c r="J117" i="6"/>
  <c r="K117" i="6"/>
  <c r="G118" i="6"/>
  <c r="H118" i="6"/>
  <c r="I118" i="6"/>
  <c r="J118" i="6"/>
  <c r="K118" i="6"/>
  <c r="G119" i="6"/>
  <c r="H119" i="6"/>
  <c r="I119" i="6"/>
  <c r="J119" i="6"/>
  <c r="K119" i="6"/>
  <c r="G120" i="6"/>
  <c r="H120" i="6"/>
  <c r="I120" i="6"/>
  <c r="J120" i="6"/>
  <c r="K120" i="6"/>
  <c r="G121" i="6"/>
  <c r="H121" i="6"/>
  <c r="I121" i="6"/>
  <c r="J121" i="6"/>
  <c r="K121" i="6"/>
  <c r="G122" i="6"/>
  <c r="H122" i="6"/>
  <c r="I122" i="6"/>
  <c r="J122" i="6"/>
  <c r="K122" i="6"/>
  <c r="G123" i="6"/>
  <c r="H123" i="6"/>
  <c r="I123" i="6"/>
  <c r="J123" i="6"/>
  <c r="K123" i="6"/>
  <c r="G124" i="6"/>
  <c r="H124" i="6"/>
  <c r="I124" i="6"/>
  <c r="J124" i="6"/>
  <c r="K124" i="6"/>
  <c r="G125" i="6"/>
  <c r="H125" i="6"/>
  <c r="I125" i="6"/>
  <c r="J125" i="6"/>
  <c r="K125" i="6"/>
  <c r="G126" i="6"/>
  <c r="H126" i="6"/>
  <c r="I126" i="6"/>
  <c r="J126" i="6"/>
  <c r="K126" i="6"/>
  <c r="G127" i="6"/>
  <c r="H127" i="6"/>
  <c r="I127" i="6"/>
  <c r="J127" i="6"/>
  <c r="K127" i="6"/>
  <c r="G128" i="6"/>
  <c r="H128" i="6"/>
  <c r="I128" i="6"/>
  <c r="J128" i="6"/>
  <c r="K128" i="6"/>
  <c r="G129" i="6"/>
  <c r="H129" i="6"/>
  <c r="I129" i="6"/>
  <c r="J129" i="6"/>
  <c r="K129" i="6"/>
  <c r="G130" i="6"/>
  <c r="H130" i="6"/>
  <c r="I130" i="6"/>
  <c r="J130" i="6"/>
  <c r="K130" i="6"/>
  <c r="G131" i="6"/>
  <c r="H131" i="6"/>
  <c r="I131" i="6"/>
  <c r="J131" i="6"/>
  <c r="K131" i="6"/>
  <c r="G132" i="6"/>
  <c r="H132" i="6"/>
  <c r="I132" i="6"/>
  <c r="J132" i="6"/>
  <c r="K132" i="6"/>
  <c r="G133" i="6"/>
  <c r="H133" i="6"/>
  <c r="I133" i="6"/>
  <c r="J133" i="6"/>
  <c r="K133" i="6"/>
  <c r="G134" i="6"/>
  <c r="H134" i="6"/>
  <c r="I134" i="6"/>
  <c r="J134" i="6"/>
  <c r="K134" i="6"/>
  <c r="G135" i="6"/>
  <c r="H135" i="6"/>
  <c r="I135" i="6"/>
  <c r="J135" i="6"/>
  <c r="K135" i="6"/>
  <c r="G136" i="6"/>
  <c r="H136" i="6"/>
  <c r="I136" i="6"/>
  <c r="J136" i="6"/>
  <c r="K136" i="6"/>
  <c r="G137" i="6"/>
  <c r="H137" i="6"/>
  <c r="I137" i="6"/>
  <c r="J137" i="6"/>
  <c r="K137" i="6"/>
  <c r="G138" i="6"/>
  <c r="H138" i="6"/>
  <c r="I138" i="6"/>
  <c r="J138" i="6"/>
  <c r="K138" i="6"/>
  <c r="G139" i="6"/>
  <c r="H139" i="6"/>
  <c r="I139" i="6"/>
  <c r="J139" i="6"/>
  <c r="K139" i="6"/>
  <c r="G140" i="6"/>
  <c r="H140" i="6"/>
  <c r="I140" i="6"/>
  <c r="J140" i="6"/>
  <c r="K140" i="6"/>
  <c r="G141" i="6"/>
  <c r="H141" i="6"/>
  <c r="I141" i="6"/>
  <c r="J141" i="6"/>
  <c r="K141" i="6"/>
  <c r="G142" i="6"/>
  <c r="H142" i="6"/>
  <c r="I142" i="6"/>
  <c r="J142" i="6"/>
  <c r="K142" i="6"/>
  <c r="G143" i="6"/>
  <c r="H143" i="6"/>
  <c r="I143" i="6"/>
  <c r="J143" i="6"/>
  <c r="K143" i="6"/>
  <c r="G144" i="6"/>
  <c r="H144" i="6"/>
  <c r="I144" i="6"/>
  <c r="J144" i="6"/>
  <c r="K144" i="6"/>
  <c r="G145" i="6"/>
  <c r="H145" i="6"/>
  <c r="I145" i="6"/>
  <c r="J145" i="6"/>
  <c r="K145" i="6"/>
  <c r="G146" i="6"/>
  <c r="H146" i="6"/>
  <c r="I146" i="6"/>
  <c r="J146" i="6"/>
  <c r="K146" i="6"/>
  <c r="G147" i="6"/>
  <c r="H147" i="6"/>
  <c r="I147" i="6"/>
  <c r="J147" i="6"/>
  <c r="K147" i="6"/>
  <c r="G148" i="6"/>
  <c r="H148" i="6"/>
  <c r="I148" i="6"/>
  <c r="J148" i="6"/>
  <c r="K148" i="6"/>
  <c r="G149" i="6"/>
  <c r="H149" i="6"/>
  <c r="I149" i="6"/>
  <c r="J149" i="6"/>
  <c r="K149" i="6"/>
  <c r="G150" i="6"/>
  <c r="H150" i="6"/>
  <c r="I150" i="6"/>
  <c r="J150" i="6"/>
  <c r="K150" i="6"/>
  <c r="G151" i="6"/>
  <c r="H151" i="6"/>
  <c r="I151" i="6"/>
  <c r="J151" i="6"/>
  <c r="K151" i="6"/>
  <c r="G152" i="6"/>
  <c r="H152" i="6"/>
  <c r="I152" i="6"/>
  <c r="J152" i="6"/>
  <c r="K152" i="6"/>
  <c r="G153" i="6"/>
  <c r="H153" i="6"/>
  <c r="I153" i="6"/>
  <c r="J153" i="6"/>
  <c r="K153" i="6"/>
  <c r="G154" i="6"/>
  <c r="H154" i="6"/>
  <c r="I154" i="6"/>
  <c r="J154" i="6"/>
  <c r="K154" i="6"/>
  <c r="G155" i="6"/>
  <c r="H155" i="6"/>
  <c r="I155" i="6"/>
  <c r="J155" i="6"/>
  <c r="K155" i="6"/>
  <c r="G156" i="6"/>
  <c r="H156" i="6"/>
  <c r="I156" i="6"/>
  <c r="J156" i="6"/>
  <c r="K156" i="6"/>
  <c r="G157" i="6"/>
  <c r="H157" i="6"/>
  <c r="I157" i="6"/>
  <c r="J157" i="6"/>
  <c r="K157" i="6"/>
  <c r="G158" i="6"/>
  <c r="H158" i="6"/>
  <c r="I158" i="6"/>
  <c r="J158" i="6"/>
  <c r="K158" i="6"/>
  <c r="G159" i="6"/>
  <c r="H159" i="6"/>
  <c r="I159" i="6"/>
  <c r="J159" i="6"/>
  <c r="K159" i="6"/>
  <c r="G160" i="6"/>
  <c r="H160" i="6"/>
  <c r="I160" i="6"/>
  <c r="J160" i="6"/>
  <c r="K160" i="6"/>
  <c r="G161" i="6"/>
  <c r="H161" i="6"/>
  <c r="I161" i="6"/>
  <c r="J161" i="6"/>
  <c r="K161" i="6"/>
  <c r="G162" i="6"/>
  <c r="H162" i="6"/>
  <c r="I162" i="6"/>
  <c r="J162" i="6"/>
  <c r="K162" i="6"/>
  <c r="G163" i="6"/>
  <c r="H163" i="6"/>
  <c r="I163" i="6"/>
  <c r="J163" i="6"/>
  <c r="K163" i="6"/>
  <c r="G164" i="6"/>
  <c r="H164" i="6"/>
  <c r="I164" i="6"/>
  <c r="J164" i="6"/>
  <c r="K164" i="6"/>
  <c r="G165" i="6"/>
  <c r="H165" i="6"/>
  <c r="I165" i="6"/>
  <c r="J165" i="6"/>
  <c r="K165" i="6"/>
  <c r="G166" i="6"/>
  <c r="H166" i="6"/>
  <c r="I166" i="6"/>
  <c r="J166" i="6"/>
  <c r="K166" i="6"/>
  <c r="G167" i="6"/>
  <c r="H167" i="6"/>
  <c r="I167" i="6"/>
  <c r="J167" i="6"/>
  <c r="K167" i="6"/>
  <c r="G168" i="6"/>
  <c r="H168" i="6"/>
  <c r="I168" i="6"/>
  <c r="J168" i="6"/>
  <c r="K168" i="6"/>
  <c r="G169" i="6"/>
  <c r="H169" i="6"/>
  <c r="I169" i="6"/>
  <c r="J169" i="6"/>
  <c r="K169" i="6"/>
  <c r="G170" i="6"/>
  <c r="H170" i="6"/>
  <c r="I170" i="6"/>
  <c r="J170" i="6"/>
  <c r="K170" i="6"/>
  <c r="G171" i="6"/>
  <c r="H171" i="6"/>
  <c r="I171" i="6"/>
  <c r="J171" i="6"/>
  <c r="K171" i="6"/>
  <c r="G172" i="6"/>
  <c r="H172" i="6"/>
  <c r="I172" i="6"/>
  <c r="J172" i="6"/>
  <c r="K172" i="6"/>
  <c r="G173" i="6"/>
  <c r="H173" i="6"/>
  <c r="I173" i="6"/>
  <c r="J173" i="6"/>
  <c r="K173" i="6"/>
  <c r="G174" i="6"/>
  <c r="H174" i="6"/>
  <c r="I174" i="6"/>
  <c r="J174" i="6"/>
  <c r="K174" i="6"/>
  <c r="G175" i="6"/>
  <c r="H175" i="6"/>
  <c r="I175" i="6"/>
  <c r="J175" i="6"/>
  <c r="K175" i="6"/>
  <c r="G176" i="6"/>
  <c r="H176" i="6"/>
  <c r="I176" i="6"/>
  <c r="J176" i="6"/>
  <c r="K176" i="6"/>
  <c r="G177" i="6"/>
  <c r="H177" i="6"/>
  <c r="I177" i="6"/>
  <c r="J177" i="6"/>
  <c r="K177" i="6"/>
  <c r="G178" i="6"/>
  <c r="H178" i="6"/>
  <c r="I178" i="6"/>
  <c r="J178" i="6"/>
  <c r="K178" i="6"/>
  <c r="G179" i="6"/>
  <c r="H179" i="6"/>
  <c r="I179" i="6"/>
  <c r="J179" i="6"/>
  <c r="K179" i="6"/>
  <c r="G180" i="6"/>
  <c r="H180" i="6"/>
  <c r="I180" i="6"/>
  <c r="J180" i="6"/>
  <c r="K180" i="6"/>
  <c r="G181" i="6"/>
  <c r="H181" i="6"/>
  <c r="I181" i="6"/>
  <c r="J181" i="6"/>
  <c r="K181" i="6"/>
  <c r="G182" i="6"/>
  <c r="H182" i="6"/>
  <c r="I182" i="6"/>
  <c r="J182" i="6"/>
  <c r="K182" i="6"/>
  <c r="G183" i="6"/>
  <c r="H183" i="6"/>
  <c r="I183" i="6"/>
  <c r="J183" i="6"/>
  <c r="K183" i="6"/>
  <c r="G184" i="6"/>
  <c r="H184" i="6"/>
  <c r="I184" i="6"/>
  <c r="J184" i="6"/>
  <c r="K184" i="6"/>
  <c r="G185" i="6"/>
  <c r="H185" i="6"/>
  <c r="I185" i="6"/>
  <c r="J185" i="6"/>
  <c r="K185" i="6"/>
  <c r="G186" i="6"/>
  <c r="H186" i="6"/>
  <c r="I186" i="6"/>
  <c r="J186" i="6"/>
  <c r="K186" i="6"/>
  <c r="G187" i="6"/>
  <c r="H187" i="6"/>
  <c r="I187" i="6"/>
  <c r="J187" i="6"/>
  <c r="K187" i="6"/>
  <c r="G188" i="6"/>
  <c r="H188" i="6"/>
  <c r="I188" i="6"/>
  <c r="J188" i="6"/>
  <c r="K188" i="6"/>
  <c r="G189" i="6"/>
  <c r="H189" i="6"/>
  <c r="I189" i="6"/>
  <c r="J189" i="6"/>
  <c r="K189" i="6"/>
  <c r="G190" i="6"/>
  <c r="H190" i="6"/>
  <c r="I190" i="6"/>
  <c r="J190" i="6"/>
  <c r="K190" i="6"/>
  <c r="G191" i="6"/>
  <c r="H191" i="6"/>
  <c r="I191" i="6"/>
  <c r="J191" i="6"/>
  <c r="K191" i="6"/>
  <c r="G192" i="6"/>
  <c r="H192" i="6"/>
  <c r="I192" i="6"/>
  <c r="J192" i="6"/>
  <c r="K192" i="6"/>
  <c r="G193" i="6"/>
  <c r="H193" i="6"/>
  <c r="I193" i="6"/>
  <c r="J193" i="6"/>
  <c r="K193" i="6"/>
  <c r="G194" i="6"/>
  <c r="H194" i="6"/>
  <c r="I194" i="6"/>
  <c r="J194" i="6"/>
  <c r="K194" i="6"/>
  <c r="G195" i="6"/>
  <c r="H195" i="6"/>
  <c r="I195" i="6"/>
  <c r="J195" i="6"/>
  <c r="K195" i="6"/>
  <c r="G196" i="6"/>
  <c r="H196" i="6"/>
  <c r="I196" i="6"/>
  <c r="J196" i="6"/>
  <c r="K196" i="6"/>
  <c r="G197" i="6"/>
  <c r="H197" i="6"/>
  <c r="I197" i="6"/>
  <c r="J197" i="6"/>
  <c r="K197" i="6"/>
  <c r="G198" i="6"/>
  <c r="H198" i="6"/>
  <c r="I198" i="6"/>
  <c r="J198" i="6"/>
  <c r="K198" i="6"/>
  <c r="G199" i="6"/>
  <c r="H199" i="6"/>
  <c r="I199" i="6"/>
  <c r="J199" i="6"/>
  <c r="K199" i="6"/>
  <c r="G200" i="6"/>
  <c r="H200" i="6"/>
  <c r="I200" i="6"/>
  <c r="J200" i="6"/>
  <c r="K200" i="6"/>
  <c r="G201" i="6"/>
  <c r="H201" i="6"/>
  <c r="I201" i="6"/>
  <c r="J201" i="6"/>
  <c r="K201" i="6"/>
  <c r="G202" i="6"/>
  <c r="H202" i="6"/>
  <c r="I202" i="6"/>
  <c r="J202" i="6"/>
  <c r="K202" i="6"/>
  <c r="G203" i="6"/>
  <c r="H203" i="6"/>
  <c r="I203" i="6"/>
  <c r="J203" i="6"/>
  <c r="K203" i="6"/>
  <c r="G204" i="6"/>
  <c r="H204" i="6"/>
  <c r="I204" i="6"/>
  <c r="J204" i="6"/>
  <c r="K204" i="6"/>
  <c r="G205" i="6"/>
  <c r="H205" i="6"/>
  <c r="I205" i="6"/>
  <c r="J205" i="6"/>
  <c r="K205" i="6"/>
  <c r="G206" i="6"/>
  <c r="H206" i="6"/>
  <c r="I206" i="6"/>
  <c r="J206" i="6"/>
  <c r="K206" i="6"/>
  <c r="G207" i="6"/>
  <c r="H207" i="6"/>
  <c r="I207" i="6"/>
  <c r="J207" i="6"/>
  <c r="K207" i="6"/>
  <c r="G208" i="6"/>
  <c r="H208" i="6"/>
  <c r="I208" i="6"/>
  <c r="J208" i="6"/>
  <c r="K208" i="6"/>
  <c r="G209" i="6"/>
  <c r="H209" i="6"/>
  <c r="I209" i="6"/>
  <c r="J209" i="6"/>
  <c r="K209" i="6"/>
  <c r="G210" i="6"/>
  <c r="H210" i="6"/>
  <c r="I210" i="6"/>
  <c r="J210" i="6"/>
  <c r="K210" i="6"/>
  <c r="G211" i="6"/>
  <c r="H211" i="6"/>
  <c r="I211" i="6"/>
  <c r="J211" i="6"/>
  <c r="K211" i="6"/>
  <c r="G212" i="6"/>
  <c r="H212" i="6"/>
  <c r="I212" i="6"/>
  <c r="J212" i="6"/>
  <c r="K212" i="6"/>
  <c r="G213" i="6"/>
  <c r="H213" i="6"/>
  <c r="I213" i="6"/>
  <c r="J213" i="6"/>
  <c r="K213" i="6"/>
  <c r="G214" i="6"/>
  <c r="H214" i="6"/>
  <c r="I214" i="6"/>
  <c r="J214" i="6"/>
  <c r="K214" i="6"/>
  <c r="G215" i="6"/>
  <c r="H215" i="6"/>
  <c r="I215" i="6"/>
  <c r="J215" i="6"/>
  <c r="K215" i="6"/>
  <c r="G216" i="6"/>
  <c r="H216" i="6"/>
  <c r="I216" i="6"/>
  <c r="J216" i="6"/>
  <c r="K216" i="6"/>
  <c r="G217" i="6"/>
  <c r="H217" i="6"/>
  <c r="I217" i="6"/>
  <c r="J217" i="6"/>
  <c r="K217" i="6"/>
  <c r="G218" i="6"/>
  <c r="H218" i="6"/>
  <c r="I218" i="6"/>
  <c r="J218" i="6"/>
  <c r="K218" i="6"/>
  <c r="G219" i="6"/>
  <c r="H219" i="6"/>
  <c r="I219" i="6"/>
  <c r="J219" i="6"/>
  <c r="K219" i="6"/>
  <c r="G220" i="6"/>
  <c r="H220" i="6"/>
  <c r="I220" i="6"/>
  <c r="J220" i="6"/>
  <c r="K220" i="6"/>
  <c r="G221" i="6"/>
  <c r="H221" i="6"/>
  <c r="I221" i="6"/>
  <c r="J221" i="6"/>
  <c r="K221" i="6"/>
  <c r="G222" i="6"/>
  <c r="H222" i="6"/>
  <c r="I222" i="6"/>
  <c r="J222" i="6"/>
  <c r="K222" i="6"/>
  <c r="G223" i="6"/>
  <c r="H223" i="6"/>
  <c r="I223" i="6"/>
  <c r="J223" i="6"/>
  <c r="K223" i="6"/>
  <c r="G224" i="6"/>
  <c r="H224" i="6"/>
  <c r="I224" i="6"/>
  <c r="J224" i="6"/>
  <c r="K224" i="6"/>
  <c r="G225" i="6"/>
  <c r="H225" i="6"/>
  <c r="I225" i="6"/>
  <c r="J225" i="6"/>
  <c r="K225" i="6"/>
  <c r="G226" i="6"/>
  <c r="H226" i="6"/>
  <c r="I226" i="6"/>
  <c r="J226" i="6"/>
  <c r="K226" i="6"/>
  <c r="G227" i="6"/>
  <c r="H227" i="6"/>
  <c r="I227" i="6"/>
  <c r="J227" i="6"/>
  <c r="K227" i="6"/>
  <c r="G228" i="6"/>
  <c r="H228" i="6"/>
  <c r="I228" i="6"/>
  <c r="J228" i="6"/>
  <c r="K228" i="6"/>
  <c r="G229" i="6"/>
  <c r="H229" i="6"/>
  <c r="I229" i="6"/>
  <c r="J229" i="6"/>
  <c r="K229" i="6"/>
  <c r="G230" i="6"/>
  <c r="H230" i="6"/>
  <c r="I230" i="6"/>
  <c r="J230" i="6"/>
  <c r="K230" i="6"/>
  <c r="G231" i="6"/>
  <c r="H231" i="6"/>
  <c r="I231" i="6"/>
  <c r="J231" i="6"/>
  <c r="K231" i="6"/>
  <c r="G232" i="6"/>
  <c r="H232" i="6"/>
  <c r="I232" i="6"/>
  <c r="J232" i="6"/>
  <c r="K232" i="6"/>
  <c r="G233" i="6"/>
  <c r="H233" i="6"/>
  <c r="I233" i="6"/>
  <c r="J233" i="6"/>
  <c r="K233" i="6"/>
  <c r="G234" i="6"/>
  <c r="H234" i="6"/>
  <c r="I234" i="6"/>
  <c r="J234" i="6"/>
  <c r="K234" i="6"/>
  <c r="G235" i="6"/>
  <c r="H235" i="6"/>
  <c r="I235" i="6"/>
  <c r="J235" i="6"/>
  <c r="K235" i="6"/>
  <c r="G236" i="6"/>
  <c r="H236" i="6"/>
  <c r="I236" i="6"/>
  <c r="J236" i="6"/>
  <c r="K236" i="6"/>
  <c r="G237" i="6"/>
  <c r="H237" i="6"/>
  <c r="I237" i="6"/>
  <c r="J237" i="6"/>
  <c r="K237" i="6"/>
  <c r="G238" i="6"/>
  <c r="H238" i="6"/>
  <c r="I238" i="6"/>
  <c r="J238" i="6"/>
  <c r="K238" i="6"/>
  <c r="G239" i="6"/>
  <c r="H239" i="6"/>
  <c r="I239" i="6"/>
  <c r="J239" i="6"/>
  <c r="K239" i="6"/>
  <c r="G240" i="6"/>
  <c r="H240" i="6"/>
  <c r="I240" i="6"/>
  <c r="J240" i="6"/>
  <c r="K240" i="6"/>
  <c r="G241" i="6"/>
  <c r="H241" i="6"/>
  <c r="I241" i="6"/>
  <c r="J241" i="6"/>
  <c r="K241" i="6"/>
  <c r="G242" i="6"/>
  <c r="H242" i="6"/>
  <c r="I242" i="6"/>
  <c r="J242" i="6"/>
  <c r="K242" i="6"/>
  <c r="G243" i="6"/>
  <c r="H243" i="6"/>
  <c r="I243" i="6"/>
  <c r="J243" i="6"/>
  <c r="K243" i="6"/>
  <c r="G244" i="6"/>
  <c r="H244" i="6"/>
  <c r="I244" i="6"/>
  <c r="J244" i="6"/>
  <c r="K244" i="6"/>
  <c r="G245" i="6"/>
  <c r="H245" i="6"/>
  <c r="I245" i="6"/>
  <c r="J245" i="6"/>
  <c r="K245" i="6"/>
  <c r="G246" i="6"/>
  <c r="H246" i="6"/>
  <c r="I246" i="6"/>
  <c r="J246" i="6"/>
  <c r="K246" i="6"/>
  <c r="G247" i="6"/>
  <c r="H247" i="6"/>
  <c r="I247" i="6"/>
  <c r="J247" i="6"/>
  <c r="K247" i="6"/>
  <c r="G248" i="6"/>
  <c r="H248" i="6"/>
  <c r="I248" i="6"/>
  <c r="J248" i="6"/>
  <c r="K248" i="6"/>
  <c r="G249" i="6"/>
  <c r="H249" i="6"/>
  <c r="I249" i="6"/>
  <c r="J249" i="6"/>
  <c r="K249" i="6"/>
  <c r="G250" i="6"/>
  <c r="H250" i="6"/>
  <c r="I250" i="6"/>
  <c r="J250" i="6"/>
  <c r="K250" i="6"/>
  <c r="G251" i="6"/>
  <c r="H251" i="6"/>
  <c r="I251" i="6"/>
  <c r="J251" i="6"/>
  <c r="K251" i="6"/>
  <c r="G252" i="6"/>
  <c r="H252" i="6"/>
  <c r="I252" i="6"/>
  <c r="J252" i="6"/>
  <c r="K252" i="6"/>
  <c r="G253" i="6"/>
  <c r="H253" i="6"/>
  <c r="I253" i="6"/>
  <c r="J253" i="6"/>
  <c r="K253" i="6"/>
  <c r="G254" i="6"/>
  <c r="H254" i="6"/>
  <c r="I254" i="6"/>
  <c r="J254" i="6"/>
  <c r="K254" i="6"/>
  <c r="G255" i="6"/>
  <c r="H255" i="6"/>
  <c r="I255" i="6"/>
  <c r="J255" i="6"/>
  <c r="K255" i="6"/>
  <c r="G256" i="6"/>
  <c r="H256" i="6"/>
  <c r="I256" i="6"/>
  <c r="J256" i="6"/>
  <c r="K256" i="6"/>
  <c r="G257" i="6"/>
  <c r="H257" i="6"/>
  <c r="I257" i="6"/>
  <c r="J257" i="6"/>
  <c r="K257" i="6"/>
  <c r="G258" i="6"/>
  <c r="H258" i="6"/>
  <c r="I258" i="6"/>
  <c r="J258" i="6"/>
  <c r="K258" i="6"/>
  <c r="G259" i="6"/>
  <c r="H259" i="6"/>
  <c r="I259" i="6"/>
  <c r="J259" i="6"/>
  <c r="K259" i="6"/>
  <c r="G260" i="6"/>
  <c r="H260" i="6"/>
  <c r="I260" i="6"/>
  <c r="J260" i="6"/>
  <c r="K260" i="6"/>
  <c r="G261" i="6"/>
  <c r="H261" i="6"/>
  <c r="I261" i="6"/>
  <c r="J261" i="6"/>
  <c r="K261" i="6"/>
  <c r="G262" i="6"/>
  <c r="H262" i="6"/>
  <c r="I262" i="6"/>
  <c r="J262" i="6"/>
  <c r="K262" i="6"/>
  <c r="G263" i="6"/>
  <c r="H263" i="6"/>
  <c r="I263" i="6"/>
  <c r="J263" i="6"/>
  <c r="K263" i="6"/>
  <c r="G264" i="6"/>
  <c r="H264" i="6"/>
  <c r="I264" i="6"/>
  <c r="J264" i="6"/>
  <c r="K264" i="6"/>
  <c r="G265" i="6"/>
  <c r="H265" i="6"/>
  <c r="I265" i="6"/>
  <c r="J265" i="6"/>
  <c r="K265" i="6"/>
  <c r="G266" i="6"/>
  <c r="H266" i="6"/>
  <c r="I266" i="6"/>
  <c r="J266" i="6"/>
  <c r="K266" i="6"/>
  <c r="G267" i="6"/>
  <c r="H267" i="6"/>
  <c r="I267" i="6"/>
  <c r="J267" i="6"/>
  <c r="K267" i="6"/>
  <c r="G268" i="6"/>
  <c r="H268" i="6"/>
  <c r="I268" i="6"/>
  <c r="J268" i="6"/>
  <c r="K268" i="6"/>
  <c r="G269" i="6"/>
  <c r="H269" i="6"/>
  <c r="I269" i="6"/>
  <c r="J269" i="6"/>
  <c r="K269" i="6"/>
  <c r="G270" i="6"/>
  <c r="H270" i="6"/>
  <c r="I270" i="6"/>
  <c r="J270" i="6"/>
  <c r="K270" i="6"/>
  <c r="G271" i="6"/>
  <c r="H271" i="6"/>
  <c r="I271" i="6"/>
  <c r="J271" i="6"/>
  <c r="K271" i="6"/>
  <c r="G272" i="6"/>
  <c r="H272" i="6"/>
  <c r="I272" i="6"/>
  <c r="J272" i="6"/>
  <c r="K272" i="6"/>
  <c r="G273" i="6"/>
  <c r="H273" i="6"/>
  <c r="I273" i="6"/>
  <c r="J273" i="6"/>
  <c r="K273" i="6"/>
  <c r="G274" i="6"/>
  <c r="H274" i="6"/>
  <c r="I274" i="6"/>
  <c r="J274" i="6"/>
  <c r="K274" i="6"/>
  <c r="G275" i="6"/>
  <c r="H275" i="6"/>
  <c r="I275" i="6"/>
  <c r="J275" i="6"/>
  <c r="K275" i="6"/>
  <c r="G276" i="6"/>
  <c r="H276" i="6"/>
  <c r="I276" i="6"/>
  <c r="J276" i="6"/>
  <c r="K276" i="6"/>
  <c r="G277" i="6"/>
  <c r="H277" i="6"/>
  <c r="I277" i="6"/>
  <c r="J277" i="6"/>
  <c r="K277" i="6"/>
  <c r="G278" i="6"/>
  <c r="H278" i="6"/>
  <c r="I278" i="6"/>
  <c r="J278" i="6"/>
  <c r="K278" i="6"/>
  <c r="G279" i="6"/>
  <c r="H279" i="6"/>
  <c r="I279" i="6"/>
  <c r="J279" i="6"/>
  <c r="K279" i="6"/>
  <c r="G280" i="6"/>
  <c r="H280" i="6"/>
  <c r="I280" i="6"/>
  <c r="J280" i="6"/>
  <c r="K280" i="6"/>
  <c r="G281" i="6"/>
  <c r="H281" i="6"/>
  <c r="I281" i="6"/>
  <c r="J281" i="6"/>
  <c r="K281" i="6"/>
  <c r="G282" i="6"/>
  <c r="H282" i="6"/>
  <c r="I282" i="6"/>
  <c r="J282" i="6"/>
  <c r="K282" i="6"/>
  <c r="G283" i="6"/>
  <c r="H283" i="6"/>
  <c r="I283" i="6"/>
  <c r="J283" i="6"/>
  <c r="K283" i="6"/>
  <c r="G284" i="6"/>
  <c r="H284" i="6"/>
  <c r="I284" i="6"/>
  <c r="J284" i="6"/>
  <c r="K284" i="6"/>
  <c r="G285" i="6"/>
  <c r="H285" i="6"/>
  <c r="I285" i="6"/>
  <c r="J285" i="6"/>
  <c r="K285" i="6"/>
  <c r="G286" i="6"/>
  <c r="H286" i="6"/>
  <c r="I286" i="6"/>
  <c r="J286" i="6"/>
  <c r="K286" i="6"/>
  <c r="G287" i="6"/>
  <c r="H287" i="6"/>
  <c r="I287" i="6"/>
  <c r="J287" i="6"/>
  <c r="K287" i="6"/>
  <c r="G288" i="6"/>
  <c r="H288" i="6"/>
  <c r="I288" i="6"/>
  <c r="J288" i="6"/>
  <c r="K288" i="6"/>
  <c r="G289" i="6"/>
  <c r="H289" i="6"/>
  <c r="I289" i="6"/>
  <c r="J289" i="6"/>
  <c r="K289" i="6"/>
  <c r="G290" i="6"/>
  <c r="H290" i="6"/>
  <c r="I290" i="6"/>
  <c r="J290" i="6"/>
  <c r="K290" i="6"/>
  <c r="G291" i="6"/>
  <c r="H291" i="6"/>
  <c r="I291" i="6"/>
  <c r="J291" i="6"/>
  <c r="K291" i="6"/>
  <c r="G292" i="6"/>
  <c r="H292" i="6"/>
  <c r="I292" i="6"/>
  <c r="J292" i="6"/>
  <c r="K292" i="6"/>
  <c r="G293" i="6"/>
  <c r="H293" i="6"/>
  <c r="I293" i="6"/>
  <c r="J293" i="6"/>
  <c r="K293" i="6"/>
  <c r="G294" i="6"/>
  <c r="H294" i="6"/>
  <c r="I294" i="6"/>
  <c r="J294" i="6"/>
  <c r="K294" i="6"/>
  <c r="G295" i="6"/>
  <c r="H295" i="6"/>
  <c r="I295" i="6"/>
  <c r="J295" i="6"/>
  <c r="K295" i="6"/>
  <c r="G296" i="6"/>
  <c r="H296" i="6"/>
  <c r="I296" i="6"/>
  <c r="J296" i="6"/>
  <c r="K296" i="6"/>
  <c r="G297" i="6"/>
  <c r="H297" i="6"/>
  <c r="I297" i="6"/>
  <c r="J297" i="6"/>
  <c r="K297" i="6"/>
  <c r="G298" i="6"/>
  <c r="H298" i="6"/>
  <c r="I298" i="6"/>
  <c r="J298" i="6"/>
  <c r="K298" i="6"/>
  <c r="G299" i="6"/>
  <c r="H299" i="6"/>
  <c r="I299" i="6"/>
  <c r="J299" i="6"/>
  <c r="K299" i="6"/>
  <c r="G300" i="6"/>
  <c r="H300" i="6"/>
  <c r="I300" i="6"/>
  <c r="J300" i="6"/>
  <c r="K300" i="6"/>
  <c r="G301" i="6"/>
  <c r="H301" i="6"/>
  <c r="I301" i="6"/>
  <c r="J301" i="6"/>
  <c r="K301" i="6"/>
  <c r="G302" i="6"/>
  <c r="H302" i="6"/>
  <c r="I302" i="6"/>
  <c r="J302" i="6"/>
  <c r="K302" i="6"/>
  <c r="G303" i="6"/>
  <c r="H303" i="6"/>
  <c r="I303" i="6"/>
  <c r="J303" i="6"/>
  <c r="K303" i="6"/>
  <c r="G304" i="6"/>
  <c r="H304" i="6"/>
  <c r="I304" i="6"/>
  <c r="J304" i="6"/>
  <c r="K304" i="6"/>
  <c r="G305" i="6"/>
  <c r="H305" i="6"/>
  <c r="I305" i="6"/>
  <c r="J305" i="6"/>
  <c r="K305" i="6"/>
  <c r="G306" i="6"/>
  <c r="H306" i="6"/>
  <c r="I306" i="6"/>
  <c r="J306" i="6"/>
  <c r="K306" i="6"/>
  <c r="G307" i="6"/>
  <c r="H307" i="6"/>
  <c r="I307" i="6"/>
  <c r="J307" i="6"/>
  <c r="K307" i="6"/>
  <c r="G308" i="6"/>
  <c r="H308" i="6"/>
  <c r="I308" i="6"/>
  <c r="J308" i="6"/>
  <c r="K308" i="6"/>
  <c r="G309" i="6"/>
  <c r="H309" i="6"/>
  <c r="I309" i="6"/>
  <c r="J309" i="6"/>
  <c r="K309" i="6"/>
  <c r="G310" i="6"/>
  <c r="H310" i="6"/>
  <c r="I310" i="6"/>
  <c r="J310" i="6"/>
  <c r="K310" i="6"/>
  <c r="G311" i="6"/>
  <c r="H311" i="6"/>
  <c r="I311" i="6"/>
  <c r="J311" i="6"/>
  <c r="K311" i="6"/>
  <c r="G312" i="6"/>
  <c r="H312" i="6"/>
  <c r="I312" i="6"/>
  <c r="J312" i="6"/>
  <c r="K312" i="6"/>
  <c r="G313" i="6"/>
  <c r="H313" i="6"/>
  <c r="I313" i="6"/>
  <c r="J313" i="6"/>
  <c r="K313" i="6"/>
  <c r="G314" i="6"/>
  <c r="H314" i="6"/>
  <c r="I314" i="6"/>
  <c r="J314" i="6"/>
  <c r="K314" i="6"/>
  <c r="G315" i="6"/>
  <c r="H315" i="6"/>
  <c r="I315" i="6"/>
  <c r="J315" i="6"/>
  <c r="K315" i="6"/>
  <c r="G316" i="6"/>
  <c r="H316" i="6"/>
  <c r="I316" i="6"/>
  <c r="J316" i="6"/>
  <c r="K316" i="6"/>
  <c r="G317" i="6"/>
  <c r="H317" i="6"/>
  <c r="I317" i="6"/>
  <c r="J317" i="6"/>
  <c r="K317" i="6"/>
  <c r="G318" i="6"/>
  <c r="H318" i="6"/>
  <c r="I318" i="6"/>
  <c r="J318" i="6"/>
  <c r="K318" i="6"/>
  <c r="G319" i="6"/>
  <c r="H319" i="6"/>
  <c r="I319" i="6"/>
  <c r="J319" i="6"/>
  <c r="K319" i="6"/>
  <c r="G320" i="6"/>
  <c r="H320" i="6"/>
  <c r="I320" i="6"/>
  <c r="J320" i="6"/>
  <c r="K320" i="6"/>
  <c r="G321" i="6"/>
  <c r="H321" i="6"/>
  <c r="I321" i="6"/>
  <c r="J321" i="6"/>
  <c r="K321" i="6"/>
  <c r="G322" i="6"/>
  <c r="H322" i="6"/>
  <c r="I322" i="6"/>
  <c r="J322" i="6"/>
  <c r="K322" i="6"/>
  <c r="G323" i="6"/>
  <c r="H323" i="6"/>
  <c r="I323" i="6"/>
  <c r="J323" i="6"/>
  <c r="K323" i="6"/>
  <c r="G324" i="6"/>
  <c r="H324" i="6"/>
  <c r="I324" i="6"/>
  <c r="J324" i="6"/>
  <c r="K324" i="6"/>
  <c r="G325" i="6"/>
  <c r="H325" i="6"/>
  <c r="I325" i="6"/>
  <c r="J325" i="6"/>
  <c r="K325" i="6"/>
  <c r="G326" i="6"/>
  <c r="H326" i="6"/>
  <c r="I326" i="6"/>
  <c r="J326" i="6"/>
  <c r="K326" i="6"/>
  <c r="G327" i="6"/>
  <c r="H327" i="6"/>
  <c r="I327" i="6"/>
  <c r="J327" i="6"/>
  <c r="K327" i="6"/>
  <c r="G328" i="6"/>
  <c r="H328" i="6"/>
  <c r="I328" i="6"/>
  <c r="J328" i="6"/>
  <c r="K328" i="6"/>
  <c r="G329" i="6"/>
  <c r="H329" i="6"/>
  <c r="I329" i="6"/>
  <c r="J329" i="6"/>
  <c r="K329" i="6"/>
  <c r="G330" i="6"/>
  <c r="H330" i="6"/>
  <c r="I330" i="6"/>
  <c r="J330" i="6"/>
  <c r="K330" i="6"/>
  <c r="G331" i="6"/>
  <c r="H331" i="6"/>
  <c r="I331" i="6"/>
  <c r="J331" i="6"/>
  <c r="K331" i="6"/>
  <c r="G332" i="6"/>
  <c r="H332" i="6"/>
  <c r="I332" i="6"/>
  <c r="J332" i="6"/>
  <c r="K332" i="6"/>
  <c r="G333" i="6"/>
  <c r="H333" i="6"/>
  <c r="I333" i="6"/>
  <c r="J333" i="6"/>
  <c r="K333" i="6"/>
  <c r="G334" i="6"/>
  <c r="H334" i="6"/>
  <c r="I334" i="6"/>
  <c r="J334" i="6"/>
  <c r="K334" i="6"/>
  <c r="G335" i="6"/>
  <c r="H335" i="6"/>
  <c r="I335" i="6"/>
  <c r="J335" i="6"/>
  <c r="K335" i="6"/>
  <c r="G336" i="6"/>
  <c r="H336" i="6"/>
  <c r="I336" i="6"/>
  <c r="J336" i="6"/>
  <c r="K336" i="6"/>
  <c r="G337" i="6"/>
  <c r="H337" i="6"/>
  <c r="I337" i="6"/>
  <c r="J337" i="6"/>
  <c r="K337" i="6"/>
  <c r="G338" i="6"/>
  <c r="H338" i="6"/>
  <c r="I338" i="6"/>
  <c r="J338" i="6"/>
  <c r="K338" i="6"/>
  <c r="G339" i="6"/>
  <c r="H339" i="6"/>
  <c r="I339" i="6"/>
  <c r="J339" i="6"/>
  <c r="K339" i="6"/>
  <c r="G340" i="6"/>
  <c r="H340" i="6"/>
  <c r="I340" i="6"/>
  <c r="J340" i="6"/>
  <c r="K340" i="6"/>
  <c r="G341" i="6"/>
  <c r="H341" i="6"/>
  <c r="I341" i="6"/>
  <c r="J341" i="6"/>
  <c r="K341" i="6"/>
  <c r="G342" i="6"/>
  <c r="H342" i="6"/>
  <c r="I342" i="6"/>
  <c r="J342" i="6"/>
  <c r="K342" i="6"/>
  <c r="G343" i="6"/>
  <c r="H343" i="6"/>
  <c r="I343" i="6"/>
  <c r="J343" i="6"/>
  <c r="K343" i="6"/>
  <c r="G344" i="6"/>
  <c r="H344" i="6"/>
  <c r="I344" i="6"/>
  <c r="J344" i="6"/>
  <c r="K344" i="6"/>
  <c r="G345" i="6"/>
  <c r="H345" i="6"/>
  <c r="I345" i="6"/>
  <c r="J345" i="6"/>
  <c r="K345" i="6"/>
  <c r="G346" i="6"/>
  <c r="H346" i="6"/>
  <c r="I346" i="6"/>
  <c r="J346" i="6"/>
  <c r="K346" i="6"/>
  <c r="G347" i="6"/>
  <c r="H347" i="6"/>
  <c r="I347" i="6"/>
  <c r="J347" i="6"/>
  <c r="K347" i="6"/>
  <c r="G348" i="6"/>
  <c r="H348" i="6"/>
  <c r="I348" i="6"/>
  <c r="J348" i="6"/>
  <c r="K348" i="6"/>
  <c r="G349" i="6"/>
  <c r="H349" i="6"/>
  <c r="I349" i="6"/>
  <c r="J349" i="6"/>
  <c r="K349" i="6"/>
  <c r="G350" i="6"/>
  <c r="H350" i="6"/>
  <c r="I350" i="6"/>
  <c r="J350" i="6"/>
  <c r="K350" i="6"/>
  <c r="G351" i="6"/>
  <c r="H351" i="6"/>
  <c r="I351" i="6"/>
  <c r="J351" i="6"/>
  <c r="K351" i="6"/>
  <c r="G352" i="6"/>
  <c r="H352" i="6"/>
  <c r="I352" i="6"/>
  <c r="J352" i="6"/>
  <c r="K352" i="6"/>
  <c r="G353" i="6"/>
  <c r="H353" i="6"/>
  <c r="I353" i="6"/>
  <c r="J353" i="6"/>
  <c r="K353" i="6"/>
  <c r="G354" i="6"/>
  <c r="H354" i="6"/>
  <c r="I354" i="6"/>
  <c r="J354" i="6"/>
  <c r="K354" i="6"/>
  <c r="G355" i="6"/>
  <c r="H355" i="6"/>
  <c r="I355" i="6"/>
  <c r="J355" i="6"/>
  <c r="K355" i="6"/>
  <c r="G356" i="6"/>
  <c r="H356" i="6"/>
  <c r="I356" i="6"/>
  <c r="J356" i="6"/>
  <c r="K356" i="6"/>
  <c r="G357" i="6"/>
  <c r="H357" i="6"/>
  <c r="I357" i="6"/>
  <c r="J357" i="6"/>
  <c r="K357" i="6"/>
  <c r="G358" i="6"/>
  <c r="H358" i="6"/>
  <c r="I358" i="6"/>
  <c r="J358" i="6"/>
  <c r="K358" i="6"/>
  <c r="G359" i="6"/>
  <c r="H359" i="6"/>
  <c r="I359" i="6"/>
  <c r="J359" i="6"/>
  <c r="K359" i="6"/>
  <c r="G360" i="6"/>
  <c r="H360" i="6"/>
  <c r="I360" i="6"/>
  <c r="J360" i="6"/>
  <c r="K360" i="6"/>
  <c r="G361" i="6"/>
  <c r="H361" i="6"/>
  <c r="I361" i="6"/>
  <c r="J361" i="6"/>
  <c r="K361" i="6"/>
  <c r="G362" i="6"/>
  <c r="H362" i="6"/>
  <c r="I362" i="6"/>
  <c r="J362" i="6"/>
  <c r="K362" i="6"/>
  <c r="G363" i="6"/>
  <c r="H363" i="6"/>
  <c r="I363" i="6"/>
  <c r="J363" i="6"/>
  <c r="K363" i="6"/>
  <c r="G364" i="6"/>
  <c r="H364" i="6"/>
  <c r="I364" i="6"/>
  <c r="J364" i="6"/>
  <c r="K364" i="6"/>
  <c r="G365" i="6"/>
  <c r="H365" i="6"/>
  <c r="I365" i="6"/>
  <c r="J365" i="6"/>
  <c r="K365" i="6"/>
  <c r="G366" i="6"/>
  <c r="H366" i="6"/>
  <c r="I366" i="6"/>
  <c r="J366" i="6"/>
  <c r="K366" i="6"/>
  <c r="G367" i="6"/>
  <c r="H367" i="6"/>
  <c r="I367" i="6"/>
  <c r="J367" i="6"/>
  <c r="K367" i="6"/>
  <c r="G368" i="6"/>
  <c r="H368" i="6"/>
  <c r="I368" i="6"/>
  <c r="J368" i="6"/>
  <c r="K368" i="6"/>
  <c r="G369" i="6"/>
  <c r="H369" i="6"/>
  <c r="I369" i="6"/>
  <c r="J369" i="6"/>
  <c r="K369" i="6"/>
  <c r="G370" i="6"/>
  <c r="H370" i="6"/>
  <c r="I370" i="6"/>
  <c r="J370" i="6"/>
  <c r="K370" i="6"/>
  <c r="G371" i="6"/>
  <c r="H371" i="6"/>
  <c r="I371" i="6"/>
  <c r="J371" i="6"/>
  <c r="K371" i="6"/>
  <c r="G372" i="6"/>
  <c r="H372" i="6"/>
  <c r="I372" i="6"/>
  <c r="J372" i="6"/>
  <c r="K372" i="6"/>
  <c r="G373" i="6"/>
  <c r="H373" i="6"/>
  <c r="I373" i="6"/>
  <c r="J373" i="6"/>
  <c r="K373" i="6"/>
  <c r="G374" i="6"/>
  <c r="H374" i="6"/>
  <c r="I374" i="6"/>
  <c r="J374" i="6"/>
  <c r="K374" i="6"/>
  <c r="G375" i="6"/>
  <c r="H375" i="6"/>
  <c r="I375" i="6"/>
  <c r="J375" i="6"/>
  <c r="K375" i="6"/>
  <c r="G376" i="6"/>
  <c r="H376" i="6"/>
  <c r="I376" i="6"/>
  <c r="J376" i="6"/>
  <c r="K376" i="6"/>
  <c r="G377" i="6"/>
  <c r="H377" i="6"/>
  <c r="I377" i="6"/>
  <c r="J377" i="6"/>
  <c r="K377" i="6"/>
  <c r="G378" i="6"/>
  <c r="H378" i="6"/>
  <c r="I378" i="6"/>
  <c r="J378" i="6"/>
  <c r="K378" i="6"/>
  <c r="G379" i="6"/>
  <c r="H379" i="6"/>
  <c r="I379" i="6"/>
  <c r="J379" i="6"/>
  <c r="K379" i="6"/>
  <c r="G380" i="6"/>
  <c r="H380" i="6"/>
  <c r="I380" i="6"/>
  <c r="J380" i="6"/>
  <c r="K380" i="6"/>
  <c r="G381" i="6"/>
  <c r="H381" i="6"/>
  <c r="I381" i="6"/>
  <c r="J381" i="6"/>
  <c r="K381" i="6"/>
  <c r="G382" i="6"/>
  <c r="H382" i="6"/>
  <c r="I382" i="6"/>
  <c r="J382" i="6"/>
  <c r="K382" i="6"/>
  <c r="G383" i="6"/>
  <c r="H383" i="6"/>
  <c r="I383" i="6"/>
  <c r="J383" i="6"/>
  <c r="K383" i="6"/>
  <c r="G384" i="6"/>
  <c r="H384" i="6"/>
  <c r="I384" i="6"/>
  <c r="J384" i="6"/>
  <c r="K384" i="6"/>
  <c r="G385" i="6"/>
  <c r="H385" i="6"/>
  <c r="I385" i="6"/>
  <c r="J385" i="6"/>
  <c r="K385" i="6"/>
  <c r="G386" i="6"/>
  <c r="H386" i="6"/>
  <c r="I386" i="6"/>
  <c r="J386" i="6"/>
  <c r="K386" i="6"/>
  <c r="G387" i="6"/>
  <c r="H387" i="6"/>
  <c r="I387" i="6"/>
  <c r="J387" i="6"/>
  <c r="K387" i="6"/>
  <c r="G388" i="6"/>
  <c r="H388" i="6"/>
  <c r="I388" i="6"/>
  <c r="J388" i="6"/>
  <c r="K388" i="6"/>
  <c r="G389" i="6"/>
  <c r="H389" i="6"/>
  <c r="I389" i="6"/>
  <c r="J389" i="6"/>
  <c r="K389" i="6"/>
  <c r="G390" i="6"/>
  <c r="H390" i="6"/>
  <c r="I390" i="6"/>
  <c r="J390" i="6"/>
  <c r="K390" i="6"/>
  <c r="G391" i="6"/>
  <c r="H391" i="6"/>
  <c r="I391" i="6"/>
  <c r="J391" i="6"/>
  <c r="K391" i="6"/>
  <c r="G392" i="6"/>
  <c r="H392" i="6"/>
  <c r="I392" i="6"/>
  <c r="J392" i="6"/>
  <c r="K392" i="6"/>
  <c r="G393" i="6"/>
  <c r="H393" i="6"/>
  <c r="I393" i="6"/>
  <c r="J393" i="6"/>
  <c r="K393" i="6"/>
  <c r="G394" i="6"/>
  <c r="H394" i="6"/>
  <c r="I394" i="6"/>
  <c r="J394" i="6"/>
  <c r="K394" i="6"/>
  <c r="G395" i="6"/>
  <c r="H395" i="6"/>
  <c r="I395" i="6"/>
  <c r="J395" i="6"/>
  <c r="K395" i="6"/>
  <c r="G396" i="6"/>
  <c r="H396" i="6"/>
  <c r="I396" i="6"/>
  <c r="J396" i="6"/>
  <c r="K396" i="6"/>
  <c r="G397" i="6"/>
  <c r="H397" i="6"/>
  <c r="I397" i="6"/>
  <c r="J397" i="6"/>
  <c r="K397" i="6"/>
  <c r="G398" i="6"/>
  <c r="H398" i="6"/>
  <c r="I398" i="6"/>
  <c r="J398" i="6"/>
  <c r="K398" i="6"/>
  <c r="G399" i="6"/>
  <c r="H399" i="6"/>
  <c r="I399" i="6"/>
  <c r="J399" i="6"/>
  <c r="K399" i="6"/>
  <c r="G400" i="6"/>
  <c r="H400" i="6"/>
  <c r="I400" i="6"/>
  <c r="J400" i="6"/>
  <c r="K400" i="6"/>
  <c r="G401" i="6"/>
  <c r="H401" i="6"/>
  <c r="I401" i="6"/>
  <c r="J401" i="6"/>
  <c r="K401" i="6"/>
  <c r="G402" i="6"/>
  <c r="H402" i="6"/>
  <c r="I402" i="6"/>
  <c r="J402" i="6"/>
  <c r="K402" i="6"/>
  <c r="G403" i="6"/>
  <c r="H403" i="6"/>
  <c r="I403" i="6"/>
  <c r="J403" i="6"/>
  <c r="K403" i="6"/>
  <c r="G404" i="6"/>
  <c r="H404" i="6"/>
  <c r="I404" i="6"/>
  <c r="J404" i="6"/>
  <c r="K404" i="6"/>
  <c r="G405" i="6"/>
  <c r="H405" i="6"/>
  <c r="I405" i="6"/>
  <c r="J405" i="6"/>
  <c r="K405" i="6"/>
  <c r="G406" i="6"/>
  <c r="H406" i="6"/>
  <c r="I406" i="6"/>
  <c r="J406" i="6"/>
  <c r="K406" i="6"/>
  <c r="G407" i="6"/>
  <c r="H407" i="6"/>
  <c r="I407" i="6"/>
  <c r="J407" i="6"/>
  <c r="K407" i="6"/>
  <c r="G408" i="6"/>
  <c r="H408" i="6"/>
  <c r="I408" i="6"/>
  <c r="J408" i="6"/>
  <c r="K408" i="6"/>
  <c r="G409" i="6"/>
  <c r="H409" i="6"/>
  <c r="I409" i="6"/>
  <c r="J409" i="6"/>
  <c r="K409" i="6"/>
  <c r="G410" i="6"/>
  <c r="H410" i="6"/>
  <c r="I410" i="6"/>
  <c r="J410" i="6"/>
  <c r="K410" i="6"/>
  <c r="G411" i="6"/>
  <c r="H411" i="6"/>
  <c r="I411" i="6"/>
  <c r="J411" i="6"/>
  <c r="K411" i="6"/>
  <c r="G412" i="6"/>
  <c r="H412" i="6"/>
  <c r="I412" i="6"/>
  <c r="J412" i="6"/>
  <c r="K412" i="6"/>
  <c r="G413" i="6"/>
  <c r="H413" i="6"/>
  <c r="I413" i="6"/>
  <c r="J413" i="6"/>
  <c r="K413" i="6"/>
  <c r="G414" i="6"/>
  <c r="H414" i="6"/>
  <c r="I414" i="6"/>
  <c r="J414" i="6"/>
  <c r="K414" i="6"/>
  <c r="G415" i="6"/>
  <c r="H415" i="6"/>
  <c r="I415" i="6"/>
  <c r="J415" i="6"/>
  <c r="K415" i="6"/>
  <c r="G416" i="6"/>
  <c r="H416" i="6"/>
  <c r="I416" i="6"/>
  <c r="J416" i="6"/>
  <c r="K416" i="6"/>
  <c r="G417" i="6"/>
  <c r="H417" i="6"/>
  <c r="I417" i="6"/>
  <c r="J417" i="6"/>
  <c r="K417" i="6"/>
  <c r="G418" i="6"/>
  <c r="H418" i="6"/>
  <c r="I418" i="6"/>
  <c r="J418" i="6"/>
  <c r="K418" i="6"/>
  <c r="G419" i="6"/>
  <c r="H419" i="6"/>
  <c r="I419" i="6"/>
  <c r="J419" i="6"/>
  <c r="K419" i="6"/>
  <c r="G420" i="6"/>
  <c r="H420" i="6"/>
  <c r="I420" i="6"/>
  <c r="J420" i="6"/>
  <c r="K420" i="6"/>
  <c r="G421" i="6"/>
  <c r="H421" i="6"/>
  <c r="I421" i="6"/>
  <c r="J421" i="6"/>
  <c r="K421" i="6"/>
  <c r="G422" i="6"/>
  <c r="H422" i="6"/>
  <c r="I422" i="6"/>
  <c r="J422" i="6"/>
  <c r="K422" i="6"/>
  <c r="G423" i="6"/>
  <c r="H423" i="6"/>
  <c r="I423" i="6"/>
  <c r="J423" i="6"/>
  <c r="K423" i="6"/>
  <c r="G424" i="6"/>
  <c r="H424" i="6"/>
  <c r="I424" i="6"/>
  <c r="J424" i="6"/>
  <c r="K424" i="6"/>
  <c r="G425" i="6"/>
  <c r="H425" i="6"/>
  <c r="I425" i="6"/>
  <c r="J425" i="6"/>
  <c r="K425" i="6"/>
  <c r="G426" i="6"/>
  <c r="H426" i="6"/>
  <c r="I426" i="6"/>
  <c r="J426" i="6"/>
  <c r="K426" i="6"/>
  <c r="G427" i="6"/>
  <c r="H427" i="6"/>
  <c r="I427" i="6"/>
  <c r="J427" i="6"/>
  <c r="K427" i="6"/>
  <c r="G428" i="6"/>
  <c r="H428" i="6"/>
  <c r="I428" i="6"/>
  <c r="J428" i="6"/>
  <c r="K428" i="6"/>
  <c r="G429" i="6"/>
  <c r="H429" i="6"/>
  <c r="I429" i="6"/>
  <c r="J429" i="6"/>
  <c r="K429" i="6"/>
  <c r="G430" i="6"/>
  <c r="H430" i="6"/>
  <c r="I430" i="6"/>
  <c r="J430" i="6"/>
  <c r="K430" i="6"/>
  <c r="G431" i="6"/>
  <c r="H431" i="6"/>
  <c r="I431" i="6"/>
  <c r="J431" i="6"/>
  <c r="K431" i="6"/>
  <c r="G432" i="6"/>
  <c r="H432" i="6"/>
  <c r="I432" i="6"/>
  <c r="J432" i="6"/>
  <c r="K432" i="6"/>
  <c r="G433" i="6"/>
  <c r="H433" i="6"/>
  <c r="I433" i="6"/>
  <c r="J433" i="6"/>
  <c r="K433" i="6"/>
  <c r="G434" i="6"/>
  <c r="H434" i="6"/>
  <c r="I434" i="6"/>
  <c r="J434" i="6"/>
  <c r="K434" i="6"/>
  <c r="G435" i="6"/>
  <c r="H435" i="6"/>
  <c r="I435" i="6"/>
  <c r="J435" i="6"/>
  <c r="K435" i="6"/>
  <c r="G436" i="6"/>
  <c r="H436" i="6"/>
  <c r="I436" i="6"/>
  <c r="J436" i="6"/>
  <c r="K436" i="6"/>
  <c r="G437" i="6"/>
  <c r="H437" i="6"/>
  <c r="I437" i="6"/>
  <c r="J437" i="6"/>
  <c r="K437" i="6"/>
  <c r="G438" i="6"/>
  <c r="H438" i="6"/>
  <c r="I438" i="6"/>
  <c r="J438" i="6"/>
  <c r="K438" i="6"/>
  <c r="G439" i="6"/>
  <c r="H439" i="6"/>
  <c r="I439" i="6"/>
  <c r="J439" i="6"/>
  <c r="K439" i="6"/>
  <c r="G440" i="6"/>
  <c r="H440" i="6"/>
  <c r="I440" i="6"/>
  <c r="J440" i="6"/>
  <c r="K440" i="6"/>
  <c r="G441" i="6"/>
  <c r="H441" i="6"/>
  <c r="I441" i="6"/>
  <c r="J441" i="6"/>
  <c r="K441" i="6"/>
  <c r="G442" i="6"/>
  <c r="H442" i="6"/>
  <c r="I442" i="6"/>
  <c r="J442" i="6"/>
  <c r="K442" i="6"/>
  <c r="G443" i="6"/>
  <c r="H443" i="6"/>
  <c r="I443" i="6"/>
  <c r="J443" i="6"/>
  <c r="K443" i="6"/>
  <c r="G444" i="6"/>
  <c r="H444" i="6"/>
  <c r="I444" i="6"/>
  <c r="J444" i="6"/>
  <c r="K444" i="6"/>
  <c r="G445" i="6"/>
  <c r="H445" i="6"/>
  <c r="I445" i="6"/>
  <c r="J445" i="6"/>
  <c r="K445" i="6"/>
  <c r="G446" i="6"/>
  <c r="H446" i="6"/>
  <c r="I446" i="6"/>
  <c r="J446" i="6"/>
  <c r="K446" i="6"/>
  <c r="G447" i="6"/>
  <c r="H447" i="6"/>
  <c r="I447" i="6"/>
  <c r="J447" i="6"/>
  <c r="K447" i="6"/>
  <c r="G448" i="6"/>
  <c r="H448" i="6"/>
  <c r="I448" i="6"/>
  <c r="J448" i="6"/>
  <c r="K448" i="6"/>
  <c r="G449" i="6"/>
  <c r="H449" i="6"/>
  <c r="I449" i="6"/>
  <c r="J449" i="6"/>
  <c r="K449" i="6"/>
  <c r="G450" i="6"/>
  <c r="H450" i="6"/>
  <c r="I450" i="6"/>
  <c r="J450" i="6"/>
  <c r="K450" i="6"/>
  <c r="G451" i="6"/>
  <c r="H451" i="6"/>
  <c r="I451" i="6"/>
  <c r="J451" i="6"/>
  <c r="K451" i="6"/>
  <c r="G452" i="6"/>
  <c r="H452" i="6"/>
  <c r="I452" i="6"/>
  <c r="J452" i="6"/>
  <c r="K452" i="6"/>
  <c r="G453" i="6"/>
  <c r="H453" i="6"/>
  <c r="I453" i="6"/>
  <c r="J453" i="6"/>
  <c r="K453" i="6"/>
  <c r="G454" i="6"/>
  <c r="H454" i="6"/>
  <c r="I454" i="6"/>
  <c r="J454" i="6"/>
  <c r="K454" i="6"/>
  <c r="G455" i="6"/>
  <c r="H455" i="6"/>
  <c r="I455" i="6"/>
  <c r="J455" i="6"/>
  <c r="K455" i="6"/>
  <c r="G456" i="6"/>
  <c r="H456" i="6"/>
  <c r="I456" i="6"/>
  <c r="J456" i="6"/>
  <c r="K456" i="6"/>
  <c r="G457" i="6"/>
  <c r="H457" i="6"/>
  <c r="I457" i="6"/>
  <c r="J457" i="6"/>
  <c r="K457" i="6"/>
  <c r="G458" i="6"/>
  <c r="H458" i="6"/>
  <c r="I458" i="6"/>
  <c r="J458" i="6"/>
  <c r="K458" i="6"/>
  <c r="G459" i="6"/>
  <c r="H459" i="6"/>
  <c r="I459" i="6"/>
  <c r="J459" i="6"/>
  <c r="K459" i="6"/>
  <c r="G460" i="6"/>
  <c r="H460" i="6"/>
  <c r="I460" i="6"/>
  <c r="J460" i="6"/>
  <c r="K460" i="6"/>
  <c r="G461" i="6"/>
  <c r="H461" i="6"/>
  <c r="I461" i="6"/>
  <c r="J461" i="6"/>
  <c r="K461" i="6"/>
  <c r="G462" i="6"/>
  <c r="H462" i="6"/>
  <c r="I462" i="6"/>
  <c r="J462" i="6"/>
  <c r="K462" i="6"/>
  <c r="G463" i="6"/>
  <c r="H463" i="6"/>
  <c r="I463" i="6"/>
  <c r="J463" i="6"/>
  <c r="K463" i="6"/>
  <c r="G464" i="6"/>
  <c r="H464" i="6"/>
  <c r="I464" i="6"/>
  <c r="J464" i="6"/>
  <c r="K464" i="6"/>
  <c r="G465" i="6"/>
  <c r="H465" i="6"/>
  <c r="I465" i="6"/>
  <c r="J465" i="6"/>
  <c r="K465" i="6"/>
  <c r="G466" i="6"/>
  <c r="H466" i="6"/>
  <c r="I466" i="6"/>
  <c r="J466" i="6"/>
  <c r="K466" i="6"/>
  <c r="G467" i="6"/>
  <c r="H467" i="6"/>
  <c r="I467" i="6"/>
  <c r="J467" i="6"/>
  <c r="K467" i="6"/>
  <c r="G468" i="6"/>
  <c r="H468" i="6"/>
  <c r="I468" i="6"/>
  <c r="J468" i="6"/>
  <c r="K468" i="6"/>
  <c r="G469" i="6"/>
  <c r="H469" i="6"/>
  <c r="I469" i="6"/>
  <c r="J469" i="6"/>
  <c r="K469" i="6"/>
  <c r="G470" i="6"/>
  <c r="H470" i="6"/>
  <c r="I470" i="6"/>
  <c r="J470" i="6"/>
  <c r="K470" i="6"/>
  <c r="G471" i="6"/>
  <c r="H471" i="6"/>
  <c r="I471" i="6"/>
  <c r="J471" i="6"/>
  <c r="K471" i="6"/>
  <c r="G472" i="6"/>
  <c r="H472" i="6"/>
  <c r="I472" i="6"/>
  <c r="J472" i="6"/>
  <c r="K472" i="6"/>
  <c r="G473" i="6"/>
  <c r="H473" i="6"/>
  <c r="I473" i="6"/>
  <c r="J473" i="6"/>
  <c r="K473" i="6"/>
  <c r="G474" i="6"/>
  <c r="H474" i="6"/>
  <c r="I474" i="6"/>
  <c r="J474" i="6"/>
  <c r="K474" i="6"/>
  <c r="G475" i="6"/>
  <c r="H475" i="6"/>
  <c r="I475" i="6"/>
  <c r="J475" i="6"/>
  <c r="K475" i="6"/>
  <c r="G476" i="6"/>
  <c r="H476" i="6"/>
  <c r="I476" i="6"/>
  <c r="J476" i="6"/>
  <c r="K476" i="6"/>
  <c r="G477" i="6"/>
  <c r="H477" i="6"/>
  <c r="I477" i="6"/>
  <c r="J477" i="6"/>
  <c r="K477" i="6"/>
  <c r="G478" i="6"/>
  <c r="H478" i="6"/>
  <c r="I478" i="6"/>
  <c r="J478" i="6"/>
  <c r="K478" i="6"/>
  <c r="G479" i="6"/>
  <c r="H479" i="6"/>
  <c r="I479" i="6"/>
  <c r="J479" i="6"/>
  <c r="K479" i="6"/>
  <c r="G480" i="6"/>
  <c r="H480" i="6"/>
  <c r="I480" i="6"/>
  <c r="J480" i="6"/>
  <c r="K480" i="6"/>
  <c r="G481" i="6"/>
  <c r="H481" i="6"/>
  <c r="I481" i="6"/>
  <c r="J481" i="6"/>
  <c r="K481" i="6"/>
  <c r="G482" i="6"/>
  <c r="H482" i="6"/>
  <c r="I482" i="6"/>
  <c r="J482" i="6"/>
  <c r="K482" i="6"/>
  <c r="G483" i="6"/>
  <c r="H483" i="6"/>
  <c r="I483" i="6"/>
  <c r="J483" i="6"/>
  <c r="K483" i="6"/>
  <c r="G484" i="6"/>
  <c r="H484" i="6"/>
  <c r="I484" i="6"/>
  <c r="J484" i="6"/>
  <c r="K484" i="6"/>
  <c r="G485" i="6"/>
  <c r="H485" i="6"/>
  <c r="I485" i="6"/>
  <c r="J485" i="6"/>
  <c r="K485" i="6"/>
  <c r="G486" i="6"/>
  <c r="H486" i="6"/>
  <c r="I486" i="6"/>
  <c r="J486" i="6"/>
  <c r="K486" i="6"/>
  <c r="G487" i="6"/>
  <c r="H487" i="6"/>
  <c r="I487" i="6"/>
  <c r="J487" i="6"/>
  <c r="K487" i="6"/>
  <c r="G488" i="6"/>
  <c r="H488" i="6"/>
  <c r="I488" i="6"/>
  <c r="J488" i="6"/>
  <c r="K488" i="6"/>
  <c r="G489" i="6"/>
  <c r="H489" i="6"/>
  <c r="I489" i="6"/>
  <c r="J489" i="6"/>
  <c r="K489" i="6"/>
  <c r="G490" i="6"/>
  <c r="H490" i="6"/>
  <c r="I490" i="6"/>
  <c r="J490" i="6"/>
  <c r="K490" i="6"/>
  <c r="G491" i="6"/>
  <c r="H491" i="6"/>
  <c r="I491" i="6"/>
  <c r="J491" i="6"/>
  <c r="K491" i="6"/>
  <c r="G492" i="6"/>
  <c r="H492" i="6"/>
  <c r="I492" i="6"/>
  <c r="J492" i="6"/>
  <c r="K492" i="6"/>
  <c r="G493" i="6"/>
  <c r="H493" i="6"/>
  <c r="I493" i="6"/>
  <c r="J493" i="6"/>
  <c r="K493" i="6"/>
  <c r="G494" i="6"/>
  <c r="H494" i="6"/>
  <c r="I494" i="6"/>
  <c r="J494" i="6"/>
  <c r="K494" i="6"/>
  <c r="G495" i="6"/>
  <c r="H495" i="6"/>
  <c r="I495" i="6"/>
  <c r="J495" i="6"/>
  <c r="K495" i="6"/>
  <c r="J4" i="6"/>
  <c r="I4" i="6"/>
  <c r="K4" i="6"/>
  <c r="H4" i="6"/>
  <c r="G4" i="6"/>
  <c r="E58" i="15" l="1"/>
  <c r="D59" i="15"/>
  <c r="D58" i="14"/>
  <c r="E57" i="14"/>
  <c r="N45" i="11"/>
  <c r="F28" i="11"/>
  <c r="C28" i="11" s="1"/>
  <c r="F45" i="11" s="1"/>
  <c r="H45" i="11" s="1"/>
  <c r="E35" i="11" s="1"/>
  <c r="D45" i="11"/>
  <c r="N46" i="11"/>
  <c r="E44" i="11"/>
  <c r="E48" i="10"/>
  <c r="E49" i="10"/>
  <c r="E50" i="10"/>
  <c r="F37" i="10"/>
  <c r="H37" i="10" s="1"/>
  <c r="F38" i="10" s="1"/>
  <c r="H38" i="10" s="1"/>
  <c r="F39" i="10" s="1"/>
  <c r="H39" i="10" s="1"/>
  <c r="F40" i="10" s="1"/>
  <c r="H40" i="10" s="1"/>
  <c r="F41" i="10" s="1"/>
  <c r="H41" i="10" s="1"/>
  <c r="E22" i="9"/>
  <c r="D37" i="9"/>
  <c r="D27" i="9"/>
  <c r="D36" i="9"/>
  <c r="D26" i="9"/>
  <c r="D35" i="9"/>
  <c r="D25" i="9"/>
  <c r="D34" i="9"/>
  <c r="D24" i="9"/>
  <c r="D38" i="9"/>
  <c r="D23" i="9"/>
  <c r="D42" i="9"/>
  <c r="D28" i="9"/>
  <c r="D41" i="9"/>
  <c r="D32" i="9"/>
  <c r="D40" i="9"/>
  <c r="D31" i="9"/>
  <c r="D39" i="9"/>
  <c r="D30" i="9"/>
  <c r="D43" i="9"/>
  <c r="D29" i="9"/>
  <c r="D44" i="9"/>
  <c r="D33" i="9"/>
  <c r="C17" i="9"/>
  <c r="D60" i="15" l="1"/>
  <c r="E59" i="15"/>
  <c r="E58" i="14"/>
  <c r="D59" i="14"/>
  <c r="F46" i="11"/>
  <c r="H46" i="11" s="1"/>
  <c r="N47" i="11"/>
  <c r="E45" i="11"/>
  <c r="F25" i="10"/>
  <c r="F42" i="10"/>
  <c r="H42" i="10" s="1"/>
  <c r="F43" i="10" s="1"/>
  <c r="H43" i="10" s="1"/>
  <c r="F44" i="10" s="1"/>
  <c r="H44" i="10" s="1"/>
  <c r="F45" i="10" s="1"/>
  <c r="H45" i="10" s="1"/>
  <c r="F46" i="10" s="1"/>
  <c r="H46" i="10" s="1"/>
  <c r="E51" i="10"/>
  <c r="E52" i="10" s="1"/>
  <c r="E54" i="10"/>
  <c r="E53" i="10"/>
  <c r="E23" i="9"/>
  <c r="E24" i="9" s="1"/>
  <c r="E25" i="9" s="1"/>
  <c r="E26" i="9" s="1"/>
  <c r="E27" i="9" s="1"/>
  <c r="E28" i="9" s="1"/>
  <c r="E29" i="9" s="1"/>
  <c r="E30" i="9" s="1"/>
  <c r="E31" i="9" s="1"/>
  <c r="E32" i="9" s="1"/>
  <c r="E33" i="9" s="1"/>
  <c r="E34" i="9" s="1"/>
  <c r="E35" i="9" s="1"/>
  <c r="E36" i="9" s="1"/>
  <c r="E37" i="9" s="1"/>
  <c r="E38" i="9" s="1"/>
  <c r="E39" i="9" s="1"/>
  <c r="E40" i="9" s="1"/>
  <c r="E41" i="9" s="1"/>
  <c r="E42" i="9" s="1"/>
  <c r="E43" i="9" s="1"/>
  <c r="E44" i="9" s="1"/>
  <c r="F47" i="11" l="1"/>
  <c r="H47" i="11" s="1"/>
  <c r="E60" i="15"/>
  <c r="D61" i="15"/>
  <c r="E59" i="14"/>
  <c r="D60" i="14"/>
  <c r="F48" i="11"/>
  <c r="H48" i="11" s="1"/>
  <c r="F49" i="11" s="1"/>
  <c r="H49" i="11" s="1"/>
  <c r="F50" i="11" s="1"/>
  <c r="H50" i="11" s="1"/>
  <c r="F51" i="11" s="1"/>
  <c r="H51" i="11" s="1"/>
  <c r="N48" i="11"/>
  <c r="E46" i="11"/>
  <c r="G25" i="10"/>
  <c r="G27" i="10" s="1"/>
  <c r="E55" i="10"/>
  <c r="F47" i="10"/>
  <c r="H47" i="10" s="1"/>
  <c r="F48" i="10" s="1"/>
  <c r="H48" i="10" s="1"/>
  <c r="F49" i="10" s="1"/>
  <c r="H49" i="10" s="1"/>
  <c r="F50" i="10" s="1"/>
  <c r="H50" i="10" s="1"/>
  <c r="F51" i="10" s="1"/>
  <c r="H51" i="10" s="1"/>
  <c r="AK72" i="2"/>
  <c r="AK71" i="2"/>
  <c r="AK70" i="2"/>
  <c r="AK69" i="2"/>
  <c r="AK68" i="2"/>
  <c r="AK67" i="2"/>
  <c r="AK66" i="2"/>
  <c r="AK65" i="2"/>
  <c r="AK64" i="2"/>
  <c r="AK63" i="2"/>
  <c r="AK62" i="2"/>
  <c r="AK61" i="2"/>
  <c r="AK60" i="2"/>
  <c r="AK59" i="2"/>
  <c r="AK58" i="2"/>
  <c r="AK57" i="2"/>
  <c r="AK56" i="2"/>
  <c r="AK55" i="2"/>
  <c r="AK54" i="2"/>
  <c r="AK53" i="2"/>
  <c r="AK52" i="2"/>
  <c r="AK51" i="2"/>
  <c r="AK50" i="2"/>
  <c r="AK49" i="2"/>
  <c r="AK48" i="2"/>
  <c r="AK47" i="2"/>
  <c r="AK46" i="2"/>
  <c r="AK45" i="2"/>
  <c r="AK44" i="2"/>
  <c r="AK43" i="2"/>
  <c r="AK42" i="2"/>
  <c r="AK41" i="2"/>
  <c r="AK40" i="2"/>
  <c r="AK39" i="2"/>
  <c r="AK38" i="2"/>
  <c r="AK37" i="2"/>
  <c r="AK36" i="2"/>
  <c r="AK35" i="2"/>
  <c r="AK34" i="2"/>
  <c r="AK33" i="2"/>
  <c r="AK32" i="2"/>
  <c r="AK31" i="2"/>
  <c r="AK30" i="2"/>
  <c r="AK29" i="2"/>
  <c r="AK28" i="2"/>
  <c r="AK27" i="2"/>
  <c r="AK26" i="2"/>
  <c r="AK25" i="2"/>
  <c r="AK24" i="2"/>
  <c r="AK23" i="2"/>
  <c r="AK22" i="2"/>
  <c r="AK21" i="2"/>
  <c r="AK20" i="2"/>
  <c r="AK19" i="2"/>
  <c r="AK18" i="2"/>
  <c r="AK17" i="2"/>
  <c r="AK16" i="2"/>
  <c r="AK15" i="2"/>
  <c r="AK14" i="2"/>
  <c r="AK13" i="2"/>
  <c r="AK12" i="2"/>
  <c r="AK11" i="2"/>
  <c r="AK10" i="2"/>
  <c r="AK9" i="2"/>
  <c r="AK8" i="2"/>
  <c r="AK7" i="2"/>
  <c r="AK6" i="2"/>
  <c r="AK5"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AF8" i="2"/>
  <c r="AF7" i="2"/>
  <c r="AF6" i="2"/>
  <c r="AF5" i="2"/>
  <c r="AA72" i="2"/>
  <c r="AA71" i="2"/>
  <c r="AA70" i="2"/>
  <c r="AA69" i="2"/>
  <c r="AA68" i="2"/>
  <c r="AA67" i="2"/>
  <c r="AA66" i="2"/>
  <c r="AA65" i="2"/>
  <c r="AA64" i="2"/>
  <c r="AA63" i="2"/>
  <c r="AA62" i="2"/>
  <c r="AA61" i="2"/>
  <c r="AA60" i="2"/>
  <c r="AA59" i="2"/>
  <c r="AA58" i="2"/>
  <c r="AA57" i="2"/>
  <c r="AA56" i="2"/>
  <c r="AA55" i="2"/>
  <c r="AA54" i="2"/>
  <c r="AA53" i="2"/>
  <c r="AA52" i="2"/>
  <c r="AA51" i="2"/>
  <c r="AA50" i="2"/>
  <c r="AA49" i="2"/>
  <c r="AA48" i="2"/>
  <c r="AA47" i="2"/>
  <c r="AA46" i="2"/>
  <c r="AA45" i="2"/>
  <c r="AA44" i="2"/>
  <c r="AA43" i="2"/>
  <c r="AA42" i="2"/>
  <c r="AA41" i="2"/>
  <c r="AA40" i="2"/>
  <c r="AA39" i="2"/>
  <c r="AA38" i="2"/>
  <c r="AA37" i="2"/>
  <c r="AA36" i="2"/>
  <c r="AA35" i="2"/>
  <c r="AA34" i="2"/>
  <c r="AA33" i="2"/>
  <c r="AA32" i="2"/>
  <c r="AA31" i="2"/>
  <c r="AA30" i="2"/>
  <c r="AA29" i="2"/>
  <c r="AA28" i="2"/>
  <c r="AA27" i="2"/>
  <c r="AA26" i="2"/>
  <c r="AA25" i="2"/>
  <c r="AA24" i="2"/>
  <c r="AA23" i="2"/>
  <c r="AA22" i="2"/>
  <c r="AA21" i="2"/>
  <c r="AA20" i="2"/>
  <c r="AA19" i="2"/>
  <c r="AA18" i="2"/>
  <c r="AA17" i="2"/>
  <c r="AA16" i="2"/>
  <c r="AA15" i="2"/>
  <c r="AA14" i="2"/>
  <c r="AA13" i="2"/>
  <c r="AA12" i="2"/>
  <c r="AA11" i="2"/>
  <c r="AA10" i="2"/>
  <c r="AA9" i="2"/>
  <c r="AA8" i="2"/>
  <c r="AA7" i="2"/>
  <c r="AA6" i="2"/>
  <c r="AA5" i="2"/>
  <c r="V71" i="2"/>
  <c r="V70" i="2"/>
  <c r="V69" i="2"/>
  <c r="V68" i="2"/>
  <c r="V67" i="2"/>
  <c r="V66" i="2"/>
  <c r="V65" i="2"/>
  <c r="V64" i="2"/>
  <c r="V63" i="2"/>
  <c r="V62" i="2"/>
  <c r="V61" i="2"/>
  <c r="V60" i="2"/>
  <c r="V59" i="2"/>
  <c r="V58" i="2"/>
  <c r="V57" i="2"/>
  <c r="V56" i="2"/>
  <c r="V55" i="2"/>
  <c r="V54" i="2"/>
  <c r="V53" i="2"/>
  <c r="V52" i="2"/>
  <c r="V51" i="2"/>
  <c r="V50" i="2"/>
  <c r="V49" i="2"/>
  <c r="V48" i="2"/>
  <c r="V47" i="2"/>
  <c r="V46" i="2"/>
  <c r="V45" i="2"/>
  <c r="V44" i="2"/>
  <c r="V43" i="2"/>
  <c r="V42" i="2"/>
  <c r="V41" i="2"/>
  <c r="V40" i="2"/>
  <c r="V39" i="2"/>
  <c r="V38" i="2"/>
  <c r="V37" i="2"/>
  <c r="V36" i="2"/>
  <c r="V35" i="2"/>
  <c r="V34" i="2"/>
  <c r="V33" i="2"/>
  <c r="V32" i="2"/>
  <c r="V31" i="2"/>
  <c r="V30" i="2"/>
  <c r="V29" i="2"/>
  <c r="V28" i="2"/>
  <c r="V27" i="2"/>
  <c r="V26" i="2"/>
  <c r="V25" i="2"/>
  <c r="V24" i="2"/>
  <c r="V23" i="2"/>
  <c r="V22" i="2"/>
  <c r="V21" i="2"/>
  <c r="V20" i="2"/>
  <c r="V19" i="2"/>
  <c r="V18" i="2"/>
  <c r="V17" i="2"/>
  <c r="V16" i="2"/>
  <c r="V15" i="2"/>
  <c r="V14" i="2"/>
  <c r="V13" i="2"/>
  <c r="V12" i="2"/>
  <c r="V11" i="2"/>
  <c r="V10" i="2"/>
  <c r="V9" i="2"/>
  <c r="V8" i="2"/>
  <c r="V7" i="2"/>
  <c r="V6" i="2"/>
  <c r="V72" i="2"/>
  <c r="V5" i="2"/>
  <c r="F35" i="11" l="1"/>
  <c r="H25" i="10"/>
  <c r="D62" i="15"/>
  <c r="E61" i="15"/>
  <c r="D61" i="14"/>
  <c r="E60" i="14"/>
  <c r="F52" i="11"/>
  <c r="H52" i="11" s="1"/>
  <c r="F53" i="11" s="1"/>
  <c r="H53" i="11" s="1"/>
  <c r="F54" i="11" s="1"/>
  <c r="H54" i="11" s="1"/>
  <c r="F55" i="11" s="1"/>
  <c r="H55" i="11" s="1"/>
  <c r="F56" i="11" s="1"/>
  <c r="H56" i="11" s="1"/>
  <c r="H27" i="10"/>
  <c r="N49" i="11"/>
  <c r="E47" i="11"/>
  <c r="F52" i="10"/>
  <c r="H52" i="10" s="1"/>
  <c r="F53" i="10" s="1"/>
  <c r="H53" i="10" s="1"/>
  <c r="F54" i="10" s="1"/>
  <c r="H54" i="10" s="1"/>
  <c r="F55" i="10" s="1"/>
  <c r="H55" i="10" s="1"/>
  <c r="Q72" i="2"/>
  <c r="AG71" i="2"/>
  <c r="Q71" i="2"/>
  <c r="Q70" i="2"/>
  <c r="W69" i="2"/>
  <c r="Q69" i="2"/>
  <c r="Q68" i="2"/>
  <c r="Q67" i="2"/>
  <c r="Q66" i="2"/>
  <c r="W65" i="2"/>
  <c r="Q65" i="2"/>
  <c r="Q64" i="2"/>
  <c r="Q63" i="2"/>
  <c r="Q62" i="2"/>
  <c r="AB61" i="2"/>
  <c r="Q61" i="2"/>
  <c r="Q60" i="2"/>
  <c r="R60" i="2" s="1"/>
  <c r="S60" i="2" s="1"/>
  <c r="T60" i="2" s="1"/>
  <c r="Q59" i="2"/>
  <c r="Q58" i="2"/>
  <c r="R58" i="2" s="1"/>
  <c r="AL57" i="2"/>
  <c r="Q57" i="2"/>
  <c r="Q56" i="2"/>
  <c r="Q55" i="2"/>
  <c r="Q54" i="2"/>
  <c r="Q53" i="2"/>
  <c r="Q52" i="2"/>
  <c r="R52" i="2" s="1"/>
  <c r="Q51" i="2"/>
  <c r="AG50" i="2"/>
  <c r="Q50" i="2"/>
  <c r="Q49" i="2"/>
  <c r="AB48" i="2"/>
  <c r="Q48" i="2"/>
  <c r="R48" i="2" s="1"/>
  <c r="Q47" i="2"/>
  <c r="Q46" i="2"/>
  <c r="R46" i="2" s="1"/>
  <c r="Q45" i="2"/>
  <c r="Q44" i="2"/>
  <c r="Q43" i="2"/>
  <c r="Q42" i="2"/>
  <c r="W41" i="2"/>
  <c r="Q41" i="2"/>
  <c r="AB40" i="2"/>
  <c r="AC40" i="2" s="1"/>
  <c r="Q40" i="2"/>
  <c r="AG39" i="2"/>
  <c r="Q39" i="2"/>
  <c r="AB38" i="2"/>
  <c r="Q38" i="2"/>
  <c r="Q37" i="2"/>
  <c r="Q36" i="2"/>
  <c r="AG35" i="2"/>
  <c r="Q35" i="2"/>
  <c r="Q34" i="2"/>
  <c r="Q33" i="2"/>
  <c r="Q32" i="2"/>
  <c r="Q31" i="2"/>
  <c r="Q30" i="2"/>
  <c r="R30" i="2" s="1"/>
  <c r="Q29" i="2"/>
  <c r="Q28" i="2"/>
  <c r="Q27" i="2"/>
  <c r="AL26" i="2"/>
  <c r="Q26" i="2"/>
  <c r="Q25" i="2"/>
  <c r="AB24" i="2"/>
  <c r="Q24" i="2"/>
  <c r="R24" i="2" s="1"/>
  <c r="Q23" i="2"/>
  <c r="Q22" i="2"/>
  <c r="R22" i="2" s="1"/>
  <c r="Q21" i="2"/>
  <c r="Q20" i="2"/>
  <c r="AG19" i="2"/>
  <c r="Q19" i="2"/>
  <c r="Q18" i="2"/>
  <c r="Q17" i="2"/>
  <c r="AB16" i="2"/>
  <c r="Q16" i="2"/>
  <c r="AL15" i="2"/>
  <c r="Q15" i="2"/>
  <c r="Q14" i="2"/>
  <c r="AB13" i="2"/>
  <c r="Q13" i="2"/>
  <c r="R12" i="2"/>
  <c r="Q12" i="2"/>
  <c r="AB11" i="2"/>
  <c r="Q11" i="2"/>
  <c r="Q10" i="2"/>
  <c r="R10" i="2" s="1"/>
  <c r="Q9" i="2"/>
  <c r="Q8" i="2"/>
  <c r="Q7" i="2"/>
  <c r="AL6" i="2"/>
  <c r="Q6" i="2"/>
  <c r="W5" i="2"/>
  <c r="N4" i="2"/>
  <c r="M4" i="2"/>
  <c r="L4" i="2"/>
  <c r="K4" i="2"/>
  <c r="J4" i="2"/>
  <c r="Q5" i="2"/>
  <c r="N72" i="2"/>
  <c r="M72" i="2"/>
  <c r="L72" i="2"/>
  <c r="AB72" i="2" s="1"/>
  <c r="K72" i="2"/>
  <c r="J72" i="2"/>
  <c r="N71" i="2"/>
  <c r="M71" i="2"/>
  <c r="L71" i="2"/>
  <c r="K71" i="2"/>
  <c r="J71" i="2"/>
  <c r="N70" i="2"/>
  <c r="AL70" i="2" s="1"/>
  <c r="M70" i="2"/>
  <c r="L70" i="2"/>
  <c r="K70" i="2"/>
  <c r="J70" i="2"/>
  <c r="N69" i="2"/>
  <c r="M69" i="2"/>
  <c r="L69" i="2"/>
  <c r="K69" i="2"/>
  <c r="J69" i="2"/>
  <c r="N68" i="2"/>
  <c r="AL68" i="2" s="1"/>
  <c r="M68" i="2"/>
  <c r="L68" i="2"/>
  <c r="K68" i="2"/>
  <c r="J68" i="2"/>
  <c r="N67" i="2"/>
  <c r="M67" i="2"/>
  <c r="L67" i="2"/>
  <c r="K67" i="2"/>
  <c r="J67" i="2"/>
  <c r="N66" i="2"/>
  <c r="M66" i="2"/>
  <c r="L66" i="2"/>
  <c r="K66" i="2"/>
  <c r="J66" i="2"/>
  <c r="N65" i="2"/>
  <c r="M65" i="2"/>
  <c r="L65" i="2"/>
  <c r="K65" i="2"/>
  <c r="J65" i="2"/>
  <c r="N64" i="2"/>
  <c r="M64" i="2"/>
  <c r="L64" i="2"/>
  <c r="AB64" i="2" s="1"/>
  <c r="K64" i="2"/>
  <c r="J64" i="2"/>
  <c r="N63" i="2"/>
  <c r="M63" i="2"/>
  <c r="L63" i="2"/>
  <c r="K63" i="2"/>
  <c r="J63" i="2"/>
  <c r="N62" i="2"/>
  <c r="M62" i="2"/>
  <c r="L62" i="2"/>
  <c r="K62" i="2"/>
  <c r="J62" i="2"/>
  <c r="N61" i="2"/>
  <c r="M61" i="2"/>
  <c r="AG61" i="2" s="1"/>
  <c r="L61" i="2"/>
  <c r="K61" i="2"/>
  <c r="W61" i="2" s="1"/>
  <c r="J61" i="2"/>
  <c r="N60" i="2"/>
  <c r="M60" i="2"/>
  <c r="AG60" i="2" s="1"/>
  <c r="L60" i="2"/>
  <c r="K60" i="2"/>
  <c r="J60" i="2"/>
  <c r="N59" i="2"/>
  <c r="M59" i="2"/>
  <c r="L59" i="2"/>
  <c r="K59" i="2"/>
  <c r="W59" i="2" s="1"/>
  <c r="J59" i="2"/>
  <c r="N58" i="2"/>
  <c r="M58" i="2"/>
  <c r="L58" i="2"/>
  <c r="K58" i="2"/>
  <c r="J58" i="2"/>
  <c r="N57" i="2"/>
  <c r="M57" i="2"/>
  <c r="L57" i="2"/>
  <c r="K57" i="2"/>
  <c r="J57" i="2"/>
  <c r="N56" i="2"/>
  <c r="M56" i="2"/>
  <c r="L56" i="2"/>
  <c r="K56" i="2"/>
  <c r="J56" i="2"/>
  <c r="N55" i="2"/>
  <c r="M55" i="2"/>
  <c r="L55" i="2"/>
  <c r="K55" i="2"/>
  <c r="J55" i="2"/>
  <c r="N54" i="2"/>
  <c r="AL54" i="2" s="1"/>
  <c r="M54" i="2"/>
  <c r="L54" i="2"/>
  <c r="K54" i="2"/>
  <c r="J54" i="2"/>
  <c r="N53" i="2"/>
  <c r="M53" i="2"/>
  <c r="L53" i="2"/>
  <c r="K53" i="2"/>
  <c r="J53" i="2"/>
  <c r="N52" i="2"/>
  <c r="M52" i="2"/>
  <c r="L52" i="2"/>
  <c r="K52" i="2"/>
  <c r="J52" i="2"/>
  <c r="N51" i="2"/>
  <c r="M51" i="2"/>
  <c r="L51" i="2"/>
  <c r="K51" i="2"/>
  <c r="W51" i="2" s="1"/>
  <c r="J51" i="2"/>
  <c r="N50" i="2"/>
  <c r="M50" i="2"/>
  <c r="L50" i="2"/>
  <c r="K50" i="2"/>
  <c r="J50" i="2"/>
  <c r="N49" i="2"/>
  <c r="AL49" i="2" s="1"/>
  <c r="M49" i="2"/>
  <c r="L49" i="2"/>
  <c r="AB49" i="2" s="1"/>
  <c r="K49" i="2"/>
  <c r="J49" i="2"/>
  <c r="N48" i="2"/>
  <c r="AL48" i="2" s="1"/>
  <c r="M48" i="2"/>
  <c r="L48" i="2"/>
  <c r="K48" i="2"/>
  <c r="J48" i="2"/>
  <c r="N47" i="2"/>
  <c r="M47" i="2"/>
  <c r="L47" i="2"/>
  <c r="K47" i="2"/>
  <c r="W47" i="2" s="1"/>
  <c r="J47" i="2"/>
  <c r="N46" i="2"/>
  <c r="M46" i="2"/>
  <c r="L46" i="2"/>
  <c r="AB46" i="2" s="1"/>
  <c r="K46" i="2"/>
  <c r="J46" i="2"/>
  <c r="N45" i="2"/>
  <c r="M45" i="2"/>
  <c r="L45" i="2"/>
  <c r="K45" i="2"/>
  <c r="J45" i="2"/>
  <c r="R45" i="2" s="1"/>
  <c r="N44" i="2"/>
  <c r="AL44" i="2" s="1"/>
  <c r="M44" i="2"/>
  <c r="L44" i="2"/>
  <c r="K44" i="2"/>
  <c r="J44" i="2"/>
  <c r="R44" i="2" s="1"/>
  <c r="N43" i="2"/>
  <c r="M43" i="2"/>
  <c r="L43" i="2"/>
  <c r="K43" i="2"/>
  <c r="J43" i="2"/>
  <c r="N42" i="2"/>
  <c r="AL42" i="2" s="1"/>
  <c r="M42" i="2"/>
  <c r="L42" i="2"/>
  <c r="K42" i="2"/>
  <c r="J42" i="2"/>
  <c r="N41" i="2"/>
  <c r="M41" i="2"/>
  <c r="L41" i="2"/>
  <c r="K41" i="2"/>
  <c r="J41" i="2"/>
  <c r="R41" i="2" s="1"/>
  <c r="N40" i="2"/>
  <c r="M40" i="2"/>
  <c r="L40" i="2"/>
  <c r="K40" i="2"/>
  <c r="J40" i="2"/>
  <c r="N39" i="2"/>
  <c r="M39" i="2"/>
  <c r="L39" i="2"/>
  <c r="AB39" i="2" s="1"/>
  <c r="K39" i="2"/>
  <c r="W39" i="2" s="1"/>
  <c r="J39" i="2"/>
  <c r="N38" i="2"/>
  <c r="M38" i="2"/>
  <c r="L38" i="2"/>
  <c r="K38" i="2"/>
  <c r="J38" i="2"/>
  <c r="R38" i="2" s="1"/>
  <c r="N37" i="2"/>
  <c r="AL37" i="2" s="1"/>
  <c r="M37" i="2"/>
  <c r="L37" i="2"/>
  <c r="K37" i="2"/>
  <c r="J37" i="2"/>
  <c r="N36" i="2"/>
  <c r="AL36" i="2" s="1"/>
  <c r="M36" i="2"/>
  <c r="AG36" i="2" s="1"/>
  <c r="L36" i="2"/>
  <c r="K36" i="2"/>
  <c r="J36" i="2"/>
  <c r="R36" i="2" s="1"/>
  <c r="N35" i="2"/>
  <c r="M35" i="2"/>
  <c r="L35" i="2"/>
  <c r="K35" i="2"/>
  <c r="J35" i="2"/>
  <c r="N34" i="2"/>
  <c r="M34" i="2"/>
  <c r="L34" i="2"/>
  <c r="AB34" i="2" s="1"/>
  <c r="K34" i="2"/>
  <c r="J34" i="2"/>
  <c r="R34" i="2" s="1"/>
  <c r="N33" i="2"/>
  <c r="M33" i="2"/>
  <c r="L33" i="2"/>
  <c r="K33" i="2"/>
  <c r="W33" i="2" s="1"/>
  <c r="J33" i="2"/>
  <c r="R33" i="2" s="1"/>
  <c r="S33" i="2" s="1"/>
  <c r="N32" i="2"/>
  <c r="AL32" i="2" s="1"/>
  <c r="M32" i="2"/>
  <c r="L32" i="2"/>
  <c r="K32" i="2"/>
  <c r="W32" i="2" s="1"/>
  <c r="J32" i="2"/>
  <c r="N31" i="2"/>
  <c r="M31" i="2"/>
  <c r="L31" i="2"/>
  <c r="K31" i="2"/>
  <c r="W31" i="2" s="1"/>
  <c r="J31" i="2"/>
  <c r="N30" i="2"/>
  <c r="M30" i="2"/>
  <c r="L30" i="2"/>
  <c r="K30" i="2"/>
  <c r="J30" i="2"/>
  <c r="N29" i="2"/>
  <c r="M29" i="2"/>
  <c r="AG29" i="2" s="1"/>
  <c r="L29" i="2"/>
  <c r="K29" i="2"/>
  <c r="J29" i="2"/>
  <c r="N28" i="2"/>
  <c r="M28" i="2"/>
  <c r="L28" i="2"/>
  <c r="K28" i="2"/>
  <c r="J28" i="2"/>
  <c r="R28" i="2" s="1"/>
  <c r="N27" i="2"/>
  <c r="M27" i="2"/>
  <c r="L27" i="2"/>
  <c r="K27" i="2"/>
  <c r="J27" i="2"/>
  <c r="N26" i="2"/>
  <c r="M26" i="2"/>
  <c r="L26" i="2"/>
  <c r="K26" i="2"/>
  <c r="J26" i="2"/>
  <c r="N25" i="2"/>
  <c r="M25" i="2"/>
  <c r="L25" i="2"/>
  <c r="K25" i="2"/>
  <c r="J25" i="2"/>
  <c r="N24" i="2"/>
  <c r="M24" i="2"/>
  <c r="L24" i="2"/>
  <c r="K24" i="2"/>
  <c r="J24" i="2"/>
  <c r="N23" i="2"/>
  <c r="M23" i="2"/>
  <c r="AG23" i="2" s="1"/>
  <c r="L23" i="2"/>
  <c r="K23" i="2"/>
  <c r="J23" i="2"/>
  <c r="N22" i="2"/>
  <c r="M22" i="2"/>
  <c r="L22" i="2"/>
  <c r="AB22" i="2" s="1"/>
  <c r="K22" i="2"/>
  <c r="J22" i="2"/>
  <c r="N21" i="2"/>
  <c r="M21" i="2"/>
  <c r="L21" i="2"/>
  <c r="K21" i="2"/>
  <c r="J21" i="2"/>
  <c r="N20" i="2"/>
  <c r="AL20" i="2" s="1"/>
  <c r="M20" i="2"/>
  <c r="L20" i="2"/>
  <c r="AB20" i="2" s="1"/>
  <c r="K20" i="2"/>
  <c r="J20" i="2"/>
  <c r="N19" i="2"/>
  <c r="M19" i="2"/>
  <c r="L19" i="2"/>
  <c r="AB19" i="2" s="1"/>
  <c r="K19" i="2"/>
  <c r="J19" i="2"/>
  <c r="N18" i="2"/>
  <c r="M18" i="2"/>
  <c r="L18" i="2"/>
  <c r="K18" i="2"/>
  <c r="J18" i="2"/>
  <c r="R18" i="2" s="1"/>
  <c r="N17" i="2"/>
  <c r="AL17" i="2" s="1"/>
  <c r="M17" i="2"/>
  <c r="L17" i="2"/>
  <c r="K17" i="2"/>
  <c r="W17" i="2" s="1"/>
  <c r="J17" i="2"/>
  <c r="R17" i="2" s="1"/>
  <c r="S17" i="2" s="1"/>
  <c r="T17" i="2" s="1"/>
  <c r="N16" i="2"/>
  <c r="M16" i="2"/>
  <c r="L16" i="2"/>
  <c r="K16" i="2"/>
  <c r="J16" i="2"/>
  <c r="N15" i="2"/>
  <c r="M15" i="2"/>
  <c r="AG15" i="2" s="1"/>
  <c r="L15" i="2"/>
  <c r="K15" i="2"/>
  <c r="W15" i="2" s="1"/>
  <c r="J15" i="2"/>
  <c r="R15" i="2" s="1"/>
  <c r="N14" i="2"/>
  <c r="M14" i="2"/>
  <c r="L14" i="2"/>
  <c r="K14" i="2"/>
  <c r="J14" i="2"/>
  <c r="N13" i="2"/>
  <c r="M13" i="2"/>
  <c r="L13" i="2"/>
  <c r="K13" i="2"/>
  <c r="W13" i="2" s="1"/>
  <c r="J13" i="2"/>
  <c r="N12" i="2"/>
  <c r="M12" i="2"/>
  <c r="L12" i="2"/>
  <c r="K12" i="2"/>
  <c r="J12" i="2"/>
  <c r="N11" i="2"/>
  <c r="M11" i="2"/>
  <c r="L11" i="2"/>
  <c r="K11" i="2"/>
  <c r="W11" i="2" s="1"/>
  <c r="J11" i="2"/>
  <c r="N10" i="2"/>
  <c r="AL10" i="2" s="1"/>
  <c r="M10" i="2"/>
  <c r="L10" i="2"/>
  <c r="K10" i="2"/>
  <c r="J10" i="2"/>
  <c r="N9" i="2"/>
  <c r="M9" i="2"/>
  <c r="L9" i="2"/>
  <c r="K9" i="2"/>
  <c r="J9" i="2"/>
  <c r="N8" i="2"/>
  <c r="M8" i="2"/>
  <c r="AG8" i="2" s="1"/>
  <c r="L8" i="2"/>
  <c r="K8" i="2"/>
  <c r="J8" i="2"/>
  <c r="R8" i="2" s="1"/>
  <c r="N7" i="2"/>
  <c r="M7" i="2"/>
  <c r="L7" i="2"/>
  <c r="K7" i="2"/>
  <c r="J7" i="2"/>
  <c r="N6" i="2"/>
  <c r="M6" i="2"/>
  <c r="L6" i="2"/>
  <c r="K6" i="2"/>
  <c r="J6" i="2"/>
  <c r="N5" i="2"/>
  <c r="AL5" i="2" s="1"/>
  <c r="M5" i="2"/>
  <c r="L5" i="2"/>
  <c r="AB5" i="2" s="1"/>
  <c r="K5" i="2"/>
  <c r="J5" i="2"/>
  <c r="G35" i="11" l="1"/>
  <c r="G37" i="11" s="1"/>
  <c r="F57" i="11"/>
  <c r="H57" i="11" s="1"/>
  <c r="E62" i="15"/>
  <c r="D63" i="15"/>
  <c r="D62" i="14"/>
  <c r="E61" i="14"/>
  <c r="N50" i="11"/>
  <c r="E48" i="11"/>
  <c r="F58" i="11"/>
  <c r="H58" i="11" s="1"/>
  <c r="I25" i="10"/>
  <c r="I27" i="10" s="1"/>
  <c r="X5" i="2"/>
  <c r="S24" i="2"/>
  <c r="X31" i="2"/>
  <c r="S36" i="2"/>
  <c r="AH35" i="2"/>
  <c r="AC38" i="2"/>
  <c r="S41" i="2"/>
  <c r="AD40" i="2"/>
  <c r="S22" i="2"/>
  <c r="AC19" i="2"/>
  <c r="AR19" i="2" s="1"/>
  <c r="S34" i="2"/>
  <c r="AM26" i="2"/>
  <c r="S48" i="2"/>
  <c r="X17" i="2"/>
  <c r="AP17" i="2"/>
  <c r="AM15" i="2"/>
  <c r="AH8" i="2"/>
  <c r="AC49" i="2"/>
  <c r="AC11" i="2"/>
  <c r="S58" i="2"/>
  <c r="X65" i="2"/>
  <c r="S30" i="2"/>
  <c r="S46" i="2"/>
  <c r="AH23" i="2"/>
  <c r="X33" i="2"/>
  <c r="AP33" i="2"/>
  <c r="S38" i="2"/>
  <c r="AM42" i="2"/>
  <c r="AC64" i="2"/>
  <c r="S8" i="2"/>
  <c r="AH29" i="2"/>
  <c r="AC46" i="2"/>
  <c r="S12" i="2"/>
  <c r="AG20" i="2"/>
  <c r="AC48" i="2"/>
  <c r="AL66" i="2"/>
  <c r="T33" i="2"/>
  <c r="AM37" i="2"/>
  <c r="S45" i="2"/>
  <c r="AM49" i="2"/>
  <c r="AG6" i="2"/>
  <c r="R13" i="2"/>
  <c r="W27" i="2"/>
  <c r="W35" i="2"/>
  <c r="W37" i="2"/>
  <c r="AM48" i="2"/>
  <c r="AM54" i="2"/>
  <c r="AB25" i="2"/>
  <c r="AB31" i="2"/>
  <c r="AB33" i="2"/>
  <c r="AB45" i="2"/>
  <c r="AG47" i="2"/>
  <c r="AL51" i="2"/>
  <c r="W54" i="2"/>
  <c r="AB70" i="2"/>
  <c r="AL72" i="2"/>
  <c r="AG17" i="2"/>
  <c r="AG45" i="2"/>
  <c r="AC61" i="2"/>
  <c r="AQ61" i="2"/>
  <c r="AM6" i="2"/>
  <c r="AC13" i="2"/>
  <c r="AG27" i="2"/>
  <c r="S52" i="2"/>
  <c r="W9" i="2"/>
  <c r="AG13" i="2"/>
  <c r="AL27" i="2"/>
  <c r="AG33" i="2"/>
  <c r="AB43" i="2"/>
  <c r="AL45" i="2"/>
  <c r="R66" i="2"/>
  <c r="AB68" i="2"/>
  <c r="AG31" i="2"/>
  <c r="AH39" i="2"/>
  <c r="AL47" i="2"/>
  <c r="U17" i="2"/>
  <c r="AG5" i="2"/>
  <c r="AG11" i="2"/>
  <c r="AL13" i="2"/>
  <c r="R26" i="2"/>
  <c r="AL33" i="2"/>
  <c r="AL35" i="2"/>
  <c r="R50" i="2"/>
  <c r="AB52" i="2"/>
  <c r="W57" i="2"/>
  <c r="AL61" i="2"/>
  <c r="AG68" i="2"/>
  <c r="AH19" i="2"/>
  <c r="W43" i="2"/>
  <c r="AL63" i="2"/>
  <c r="AC72" i="2"/>
  <c r="AB7" i="2"/>
  <c r="AL11" i="2"/>
  <c r="W16" i="2"/>
  <c r="W18" i="2"/>
  <c r="W26" i="2"/>
  <c r="W71" i="2"/>
  <c r="X41" i="2"/>
  <c r="AP41" i="2"/>
  <c r="AC5" i="2"/>
  <c r="AQ5" i="2"/>
  <c r="S15" i="2"/>
  <c r="W34" i="2"/>
  <c r="AH36" i="2"/>
  <c r="AH60" i="2"/>
  <c r="AL9" i="2"/>
  <c r="AB26" i="2"/>
  <c r="AB28" i="2"/>
  <c r="W30" i="2"/>
  <c r="AB32" i="2"/>
  <c r="R42" i="2"/>
  <c r="AB50" i="2"/>
  <c r="AL52" i="2"/>
  <c r="W55" i="2"/>
  <c r="AG57" i="2"/>
  <c r="AL59" i="2"/>
  <c r="X15" i="2"/>
  <c r="AP15" i="2"/>
  <c r="AC34" i="2"/>
  <c r="X51" i="2"/>
  <c r="AM57" i="2"/>
  <c r="AH71" i="2"/>
  <c r="AC22" i="2"/>
  <c r="AM36" i="2"/>
  <c r="AB14" i="2"/>
  <c r="W36" i="2"/>
  <c r="AB55" i="2"/>
  <c r="AM5" i="2"/>
  <c r="AM17" i="2"/>
  <c r="X32" i="2"/>
  <c r="AC39" i="2"/>
  <c r="AR39" i="2" s="1"/>
  <c r="R5" i="2"/>
  <c r="AL18" i="2"/>
  <c r="AB44" i="2"/>
  <c r="AL50" i="2"/>
  <c r="W53" i="2"/>
  <c r="AG55" i="2"/>
  <c r="AG62" i="2"/>
  <c r="AL64" i="2"/>
  <c r="R67" i="2"/>
  <c r="AB62" i="2"/>
  <c r="AM10" i="2"/>
  <c r="X13" i="2"/>
  <c r="AH15" i="2"/>
  <c r="AS15" i="2" s="1"/>
  <c r="S18" i="2"/>
  <c r="AC20" i="2"/>
  <c r="X61" i="2"/>
  <c r="AM70" i="2"/>
  <c r="W8" i="2"/>
  <c r="AB12" i="2"/>
  <c r="AL14" i="2"/>
  <c r="AL16" i="2"/>
  <c r="R21" i="2"/>
  <c r="AG24" i="2"/>
  <c r="AL28" i="2"/>
  <c r="AL30" i="2"/>
  <c r="AG38" i="2"/>
  <c r="AG42" i="2"/>
  <c r="AG44" i="2"/>
  <c r="AL46" i="2"/>
  <c r="AB60" i="2"/>
  <c r="AL62" i="2"/>
  <c r="W67" i="2"/>
  <c r="AG69" i="2"/>
  <c r="R72" i="2"/>
  <c r="S44" i="2"/>
  <c r="U60" i="2"/>
  <c r="W6" i="2"/>
  <c r="AB8" i="2"/>
  <c r="AG10" i="2"/>
  <c r="W19" i="2"/>
  <c r="W21" i="2"/>
  <c r="W23" i="2"/>
  <c r="AL24" i="2"/>
  <c r="R29" i="2"/>
  <c r="AL34" i="2"/>
  <c r="AL38" i="2"/>
  <c r="AL40" i="2"/>
  <c r="AG53" i="2"/>
  <c r="W58" i="2"/>
  <c r="AL69" i="2"/>
  <c r="X39" i="2"/>
  <c r="S10" i="2"/>
  <c r="AC16" i="2"/>
  <c r="AC24" i="2"/>
  <c r="AH50" i="2"/>
  <c r="X69" i="2"/>
  <c r="X11" i="2"/>
  <c r="AQ11" i="2" s="1"/>
  <c r="AM20" i="2"/>
  <c r="AG25" i="2"/>
  <c r="S28" i="2"/>
  <c r="AM32" i="2"/>
  <c r="AG37" i="2"/>
  <c r="AM44" i="2"/>
  <c r="X47" i="2"/>
  <c r="AG49" i="2"/>
  <c r="AL56" i="2"/>
  <c r="X59" i="2"/>
  <c r="AH61" i="2"/>
  <c r="AR61" i="2"/>
  <c r="AM68" i="2"/>
  <c r="AB6" i="2"/>
  <c r="AB23" i="2"/>
  <c r="R27" i="2"/>
  <c r="W29" i="2"/>
  <c r="R35" i="2"/>
  <c r="W49" i="2"/>
  <c r="AB58" i="2"/>
  <c r="W63" i="2"/>
  <c r="AG67" i="2"/>
  <c r="R70" i="2"/>
  <c r="AG51" i="2"/>
  <c r="R54" i="2"/>
  <c r="AB56" i="2"/>
  <c r="AB63" i="2"/>
  <c r="AG63" i="2"/>
  <c r="W50" i="2"/>
  <c r="AG52" i="2"/>
  <c r="AG59" i="2"/>
  <c r="R62" i="2"/>
  <c r="R71" i="2"/>
  <c r="AB18" i="2"/>
  <c r="R9" i="2"/>
  <c r="AB17" i="2"/>
  <c r="W22" i="2"/>
  <c r="W38" i="2"/>
  <c r="AG40" i="2"/>
  <c r="R43" i="2"/>
  <c r="W64" i="2"/>
  <c r="AL12" i="2"/>
  <c r="AG18" i="2"/>
  <c r="AL19" i="2"/>
  <c r="AL25" i="2"/>
  <c r="AG32" i="2"/>
  <c r="AG46" i="2"/>
  <c r="R49" i="2"/>
  <c r="R53" i="2"/>
  <c r="AB57" i="2"/>
  <c r="AG58" i="2"/>
  <c r="R63" i="2"/>
  <c r="AG65" i="2"/>
  <c r="AB71" i="2"/>
  <c r="AL65" i="2"/>
  <c r="R7" i="2"/>
  <c r="AB15" i="2"/>
  <c r="W20" i="2"/>
  <c r="AL23" i="2"/>
  <c r="R20" i="2"/>
  <c r="AL55" i="2"/>
  <c r="AB9" i="2"/>
  <c r="AG16" i="2"/>
  <c r="W28" i="2"/>
  <c r="AB29" i="2"/>
  <c r="AB30" i="2"/>
  <c r="AB54" i="2"/>
  <c r="R56" i="2"/>
  <c r="AL58" i="2"/>
  <c r="AG64" i="2"/>
  <c r="W70" i="2"/>
  <c r="AL71" i="2"/>
  <c r="W7" i="2"/>
  <c r="AG9" i="2"/>
  <c r="R14" i="2"/>
  <c r="AB21" i="2"/>
  <c r="AG22" i="2"/>
  <c r="AG30" i="2"/>
  <c r="AB36" i="2"/>
  <c r="AB37" i="2"/>
  <c r="W42" i="2"/>
  <c r="AG43" i="2"/>
  <c r="R47" i="2"/>
  <c r="W48" i="2"/>
  <c r="AG54" i="2"/>
  <c r="W56" i="2"/>
  <c r="R59" i="2"/>
  <c r="W60" i="2"/>
  <c r="AB67" i="2"/>
  <c r="R6" i="2"/>
  <c r="W14" i="2"/>
  <c r="AL22" i="2"/>
  <c r="R25" i="2"/>
  <c r="AB53" i="2"/>
  <c r="R11" i="2"/>
  <c r="AG21" i="2"/>
  <c r="R23" i="2"/>
  <c r="W25" i="2"/>
  <c r="AB27" i="2"/>
  <c r="AL31" i="2"/>
  <c r="AB35" i="2"/>
  <c r="AL39" i="2"/>
  <c r="AB42" i="2"/>
  <c r="W46" i="2"/>
  <c r="W52" i="2"/>
  <c r="W62" i="2"/>
  <c r="R65" i="2"/>
  <c r="W66" i="2"/>
  <c r="R69" i="2"/>
  <c r="AL21" i="2"/>
  <c r="W24" i="2"/>
  <c r="AG28" i="2"/>
  <c r="R31" i="2"/>
  <c r="R32" i="2"/>
  <c r="R40" i="2"/>
  <c r="AL43" i="2"/>
  <c r="R51" i="2"/>
  <c r="AG56" i="2"/>
  <c r="AG70" i="2"/>
  <c r="W72" i="2"/>
  <c r="R19" i="2"/>
  <c r="AG7" i="2"/>
  <c r="W12" i="2"/>
  <c r="AG14" i="2"/>
  <c r="AG26" i="2"/>
  <c r="AL29" i="2"/>
  <c r="R39" i="2"/>
  <c r="W40" i="2"/>
  <c r="AB41" i="2"/>
  <c r="W45" i="2"/>
  <c r="AG48" i="2"/>
  <c r="R55" i="2"/>
  <c r="AB59" i="2"/>
  <c r="AL60" i="2"/>
  <c r="AB66" i="2"/>
  <c r="AL67" i="2"/>
  <c r="AL7" i="2"/>
  <c r="R16" i="2"/>
  <c r="AG41" i="2"/>
  <c r="AB47" i="2"/>
  <c r="R61" i="2"/>
  <c r="AG66" i="2"/>
  <c r="AB69" i="2"/>
  <c r="W10" i="2"/>
  <c r="AG12" i="2"/>
  <c r="AG34" i="2"/>
  <c r="R37" i="2"/>
  <c r="W44" i="2"/>
  <c r="AB51" i="2"/>
  <c r="AL53" i="2"/>
  <c r="R57" i="2"/>
  <c r="R68" i="2"/>
  <c r="AG72" i="2"/>
  <c r="AL8" i="2"/>
  <c r="AL41" i="2"/>
  <c r="R64" i="2"/>
  <c r="AB65" i="2"/>
  <c r="W68" i="2"/>
  <c r="AB10" i="2"/>
  <c r="D64" i="15" l="1"/>
  <c r="E63" i="15"/>
  <c r="D63" i="14"/>
  <c r="E62" i="14"/>
  <c r="N51" i="11"/>
  <c r="E49" i="11"/>
  <c r="F59" i="11"/>
  <c r="H59" i="11" s="1"/>
  <c r="F60" i="11" s="1"/>
  <c r="H60" i="11" s="1"/>
  <c r="F61" i="11" s="1"/>
  <c r="H61" i="11" s="1"/>
  <c r="AH40" i="2"/>
  <c r="AR40" i="2"/>
  <c r="T48" i="2"/>
  <c r="AM8" i="2"/>
  <c r="AS8" i="2"/>
  <c r="AH66" i="2"/>
  <c r="AS66" i="2" s="1"/>
  <c r="X45" i="2"/>
  <c r="AQ45" i="2" s="1"/>
  <c r="AP45" i="2"/>
  <c r="AH56" i="2"/>
  <c r="AS56" i="2" s="1"/>
  <c r="AR56" i="2"/>
  <c r="X62" i="2"/>
  <c r="AQ62" i="2" s="1"/>
  <c r="AC53" i="2"/>
  <c r="AR53" i="2" s="1"/>
  <c r="AH43" i="2"/>
  <c r="AH64" i="2"/>
  <c r="AS64" i="2" s="1"/>
  <c r="AR64" i="2"/>
  <c r="X20" i="2"/>
  <c r="AH32" i="2"/>
  <c r="AR32" i="2"/>
  <c r="AC18" i="2"/>
  <c r="AR18" i="2" s="1"/>
  <c r="AC56" i="2"/>
  <c r="AC58" i="2"/>
  <c r="AM56" i="2"/>
  <c r="T28" i="2"/>
  <c r="Y39" i="2"/>
  <c r="X67" i="2"/>
  <c r="AH38" i="2"/>
  <c r="AS38" i="2" s="1"/>
  <c r="AR38" i="2"/>
  <c r="AC32" i="2"/>
  <c r="AQ32" i="2"/>
  <c r="AC7" i="2"/>
  <c r="AH68" i="2"/>
  <c r="AM13" i="2"/>
  <c r="AC45" i="2"/>
  <c r="AR45" i="2" s="1"/>
  <c r="X37" i="2"/>
  <c r="AD48" i="2"/>
  <c r="T8" i="2"/>
  <c r="T34" i="2"/>
  <c r="Y31" i="2"/>
  <c r="AC27" i="2"/>
  <c r="AR27" i="2" s="1"/>
  <c r="AH72" i="2"/>
  <c r="AR72" i="2"/>
  <c r="S61" i="2"/>
  <c r="AC41" i="2"/>
  <c r="AQ41" i="2"/>
  <c r="S51" i="2"/>
  <c r="X52" i="2"/>
  <c r="AP52" i="2"/>
  <c r="S25" i="2"/>
  <c r="AP25" i="2" s="1"/>
  <c r="X42" i="2"/>
  <c r="AM58" i="2"/>
  <c r="AC15" i="2"/>
  <c r="AQ15" i="2"/>
  <c r="AM25" i="2"/>
  <c r="S71" i="2"/>
  <c r="S54" i="2"/>
  <c r="AH49" i="2"/>
  <c r="AR49" i="2"/>
  <c r="AH25" i="2"/>
  <c r="AS25" i="2" s="1"/>
  <c r="AI50" i="2"/>
  <c r="X23" i="2"/>
  <c r="AQ23" i="2" s="1"/>
  <c r="AM62" i="2"/>
  <c r="X8" i="2"/>
  <c r="AP8" i="2"/>
  <c r="T18" i="2"/>
  <c r="AM50" i="2"/>
  <c r="AS50" i="2"/>
  <c r="AD34" i="2"/>
  <c r="AM59" i="2"/>
  <c r="Y41" i="2"/>
  <c r="AI39" i="2"/>
  <c r="AH13" i="2"/>
  <c r="AS13" i="2" s="1"/>
  <c r="AR13" i="2"/>
  <c r="AC70" i="2"/>
  <c r="T41" i="2"/>
  <c r="S68" i="2"/>
  <c r="AM22" i="2"/>
  <c r="AH51" i="2"/>
  <c r="AM45" i="2"/>
  <c r="S39" i="2"/>
  <c r="S40" i="2"/>
  <c r="AC42" i="2"/>
  <c r="AQ42" i="2"/>
  <c r="X14" i="2"/>
  <c r="AQ14" i="2" s="1"/>
  <c r="AP14" i="2"/>
  <c r="AC36" i="2"/>
  <c r="AC54" i="2"/>
  <c r="AR54" i="2" s="1"/>
  <c r="AM65" i="2"/>
  <c r="AH18" i="2"/>
  <c r="S62" i="2"/>
  <c r="X49" i="2"/>
  <c r="Y47" i="2"/>
  <c r="X21" i="2"/>
  <c r="T44" i="2"/>
  <c r="AC60" i="2"/>
  <c r="AM28" i="2"/>
  <c r="AC44" i="2"/>
  <c r="AR44" i="2" s="1"/>
  <c r="AH57" i="2"/>
  <c r="X57" i="2"/>
  <c r="AH31" i="2"/>
  <c r="AC43" i="2"/>
  <c r="X9" i="2"/>
  <c r="AQ9" i="2" s="1"/>
  <c r="AD61" i="2"/>
  <c r="AC33" i="2"/>
  <c r="AQ33" i="2"/>
  <c r="T45" i="2"/>
  <c r="AH20" i="2"/>
  <c r="AR20" i="2"/>
  <c r="AM43" i="2"/>
  <c r="AS43" i="2"/>
  <c r="AC37" i="2"/>
  <c r="AQ37" i="2"/>
  <c r="AM19" i="2"/>
  <c r="AS19" i="2"/>
  <c r="AM30" i="2"/>
  <c r="S5" i="2"/>
  <c r="AM61" i="2"/>
  <c r="AS61" i="2"/>
  <c r="T30" i="2"/>
  <c r="Y17" i="2"/>
  <c r="AH41" i="2"/>
  <c r="AM53" i="2"/>
  <c r="S16" i="2"/>
  <c r="AM29" i="2"/>
  <c r="AS29" i="2"/>
  <c r="S32" i="2"/>
  <c r="AM39" i="2"/>
  <c r="AS39" i="2"/>
  <c r="S6" i="2"/>
  <c r="AP6" i="2" s="1"/>
  <c r="AH30" i="2"/>
  <c r="AC30" i="2"/>
  <c r="AC71" i="2"/>
  <c r="AM12" i="2"/>
  <c r="AH59" i="2"/>
  <c r="S35" i="2"/>
  <c r="AC6" i="2"/>
  <c r="AR6" i="2" s="1"/>
  <c r="AD24" i="2"/>
  <c r="AM38" i="2"/>
  <c r="X19" i="2"/>
  <c r="AI15" i="2"/>
  <c r="AQ39" i="2"/>
  <c r="AC55" i="2"/>
  <c r="AI71" i="2"/>
  <c r="Y15" i="2"/>
  <c r="X55" i="2"/>
  <c r="AQ55" i="2" s="1"/>
  <c r="AC28" i="2"/>
  <c r="X26" i="2"/>
  <c r="AQ26" i="2" s="1"/>
  <c r="AM63" i="2"/>
  <c r="AC52" i="2"/>
  <c r="AR52" i="2" s="1"/>
  <c r="AQ52" i="2"/>
  <c r="AC31" i="2"/>
  <c r="AQ31" i="2"/>
  <c r="X27" i="2"/>
  <c r="AD19" i="2"/>
  <c r="AI35" i="2"/>
  <c r="X40" i="2"/>
  <c r="AP40" i="2"/>
  <c r="S56" i="2"/>
  <c r="AI60" i="2"/>
  <c r="T24" i="2"/>
  <c r="S57" i="2"/>
  <c r="AC51" i="2"/>
  <c r="AR51" i="2" s="1"/>
  <c r="AQ51" i="2"/>
  <c r="AM7" i="2"/>
  <c r="AH26" i="2"/>
  <c r="AR26" i="2"/>
  <c r="S31" i="2"/>
  <c r="AC35" i="2"/>
  <c r="AC67" i="2"/>
  <c r="AH22" i="2"/>
  <c r="AS22" i="2" s="1"/>
  <c r="AR22" i="2"/>
  <c r="AC29" i="2"/>
  <c r="AH65" i="2"/>
  <c r="AS65" i="2" s="1"/>
  <c r="X64" i="2"/>
  <c r="AP64" i="2"/>
  <c r="AH24" i="2"/>
  <c r="AR24" i="2"/>
  <c r="AD39" i="2"/>
  <c r="AM52" i="2"/>
  <c r="AI36" i="2"/>
  <c r="S50" i="2"/>
  <c r="AH5" i="2"/>
  <c r="AR5" i="2"/>
  <c r="T12" i="2"/>
  <c r="Y33" i="2"/>
  <c r="AD11" i="2"/>
  <c r="AC47" i="2"/>
  <c r="AQ47" i="2"/>
  <c r="X46" i="2"/>
  <c r="AP46" i="2"/>
  <c r="S7" i="2"/>
  <c r="AP7" i="2" s="1"/>
  <c r="AM40" i="2"/>
  <c r="AS40" i="2"/>
  <c r="AD22" i="2"/>
  <c r="X30" i="2"/>
  <c r="AQ30" i="2" s="1"/>
  <c r="AP30" i="2"/>
  <c r="AD72" i="2"/>
  <c r="AH11" i="2"/>
  <c r="AR11" i="2"/>
  <c r="X35" i="2"/>
  <c r="AQ35" i="2" s="1"/>
  <c r="AP35" i="2"/>
  <c r="T38" i="2"/>
  <c r="X44" i="2"/>
  <c r="AP44" i="2"/>
  <c r="AM67" i="2"/>
  <c r="AH14" i="2"/>
  <c r="AH28" i="2"/>
  <c r="AM31" i="2"/>
  <c r="AS31" i="2"/>
  <c r="X60" i="2"/>
  <c r="AQ60" i="2" s="1"/>
  <c r="AP60" i="2"/>
  <c r="AC21" i="2"/>
  <c r="X28" i="2"/>
  <c r="AQ28" i="2" s="1"/>
  <c r="AP28" i="2"/>
  <c r="S63" i="2"/>
  <c r="S43" i="2"/>
  <c r="AH52" i="2"/>
  <c r="AM46" i="2"/>
  <c r="S21" i="2"/>
  <c r="AP21" i="2" s="1"/>
  <c r="Y13" i="2"/>
  <c r="S67" i="2"/>
  <c r="X36" i="2"/>
  <c r="AQ36" i="2" s="1"/>
  <c r="AP36" i="2"/>
  <c r="AC50" i="2"/>
  <c r="AC26" i="2"/>
  <c r="X34" i="2"/>
  <c r="AP34" i="2"/>
  <c r="X43" i="2"/>
  <c r="AP43" i="2"/>
  <c r="T52" i="2"/>
  <c r="AH45" i="2"/>
  <c r="AS45" i="2" s="1"/>
  <c r="X54" i="2"/>
  <c r="AP54" i="2"/>
  <c r="T22" i="2"/>
  <c r="S37" i="2"/>
  <c r="S14" i="2"/>
  <c r="X68" i="2"/>
  <c r="AP68" i="2"/>
  <c r="AH34" i="2"/>
  <c r="AR34" i="2"/>
  <c r="AM60" i="2"/>
  <c r="AS60" i="2"/>
  <c r="AH7" i="2"/>
  <c r="AR7" i="2"/>
  <c r="AM21" i="2"/>
  <c r="X25" i="2"/>
  <c r="AQ25" i="2" s="1"/>
  <c r="X56" i="2"/>
  <c r="AP56" i="2"/>
  <c r="AH9" i="2"/>
  <c r="AC9" i="2"/>
  <c r="AC57" i="2"/>
  <c r="AR57" i="2" s="1"/>
  <c r="AQ57" i="2"/>
  <c r="X38" i="2"/>
  <c r="AP38" i="2"/>
  <c r="AH63" i="2"/>
  <c r="AH67" i="2"/>
  <c r="AS67" i="2" s="1"/>
  <c r="AR67" i="2"/>
  <c r="S27" i="2"/>
  <c r="AP27" i="2" s="1"/>
  <c r="AM69" i="2"/>
  <c r="AH44" i="2"/>
  <c r="AM16" i="2"/>
  <c r="Y61" i="2"/>
  <c r="AH62" i="2"/>
  <c r="AS62" i="2" s="1"/>
  <c r="Y32" i="2"/>
  <c r="T15" i="2"/>
  <c r="X16" i="2"/>
  <c r="AP16" i="2"/>
  <c r="AH27" i="2"/>
  <c r="AM51" i="2"/>
  <c r="AS51" i="2"/>
  <c r="S13" i="2"/>
  <c r="U33" i="2"/>
  <c r="AD46" i="2"/>
  <c r="AI23" i="2"/>
  <c r="AD49" i="2"/>
  <c r="AD38" i="2"/>
  <c r="AC66" i="2"/>
  <c r="AR66" i="2" s="1"/>
  <c r="S59" i="2"/>
  <c r="X50" i="2"/>
  <c r="AP50" i="2"/>
  <c r="AH37" i="2"/>
  <c r="AR37" i="2"/>
  <c r="AM34" i="2"/>
  <c r="AS34" i="2"/>
  <c r="AM64" i="2"/>
  <c r="AC65" i="2"/>
  <c r="AQ65" i="2"/>
  <c r="AH12" i="2"/>
  <c r="AS12" i="2" s="1"/>
  <c r="AC59" i="2"/>
  <c r="AQ59" i="2"/>
  <c r="S19" i="2"/>
  <c r="AP19" i="2" s="1"/>
  <c r="S69" i="2"/>
  <c r="S23" i="2"/>
  <c r="AP23" i="2" s="1"/>
  <c r="AH54" i="2"/>
  <c r="X7" i="2"/>
  <c r="AM55" i="2"/>
  <c r="S53" i="2"/>
  <c r="X22" i="2"/>
  <c r="AP22" i="2"/>
  <c r="X63" i="2"/>
  <c r="AQ63" i="2" s="1"/>
  <c r="AP63" i="2"/>
  <c r="AI61" i="2"/>
  <c r="T10" i="2"/>
  <c r="S29" i="2"/>
  <c r="AC8" i="2"/>
  <c r="AQ8" i="2"/>
  <c r="AM14" i="2"/>
  <c r="AS14" i="2"/>
  <c r="AC14" i="2"/>
  <c r="S42" i="2"/>
  <c r="AP42" i="2" s="1"/>
  <c r="AI19" i="2"/>
  <c r="AM35" i="2"/>
  <c r="AS35" i="2"/>
  <c r="AC68" i="2"/>
  <c r="AQ68" i="2"/>
  <c r="AM27" i="2"/>
  <c r="AQ13" i="2"/>
  <c r="AH17" i="2"/>
  <c r="AD64" i="2"/>
  <c r="T46" i="2"/>
  <c r="Y65" i="2"/>
  <c r="T36" i="2"/>
  <c r="AC10" i="2"/>
  <c r="AR10" i="2" s="1"/>
  <c r="X24" i="2"/>
  <c r="AP24" i="2"/>
  <c r="AH58" i="2"/>
  <c r="AR58" i="2"/>
  <c r="S70" i="2"/>
  <c r="Y11" i="2"/>
  <c r="AH10" i="2"/>
  <c r="X18" i="2"/>
  <c r="AP18" i="2"/>
  <c r="AH33" i="2"/>
  <c r="AR33" i="2"/>
  <c r="S64" i="2"/>
  <c r="X10" i="2"/>
  <c r="AQ10" i="2" s="1"/>
  <c r="AP10" i="2"/>
  <c r="S55" i="2"/>
  <c r="X72" i="2"/>
  <c r="X66" i="2"/>
  <c r="AQ66" i="2" s="1"/>
  <c r="AP66" i="2"/>
  <c r="AH21" i="2"/>
  <c r="AR21" i="2"/>
  <c r="X48" i="2"/>
  <c r="AP48" i="2"/>
  <c r="AM71" i="2"/>
  <c r="AS71" i="2"/>
  <c r="S20" i="2"/>
  <c r="AP20" i="2" s="1"/>
  <c r="S49" i="2"/>
  <c r="AC17" i="2"/>
  <c r="AR17" i="2" s="1"/>
  <c r="AQ17" i="2"/>
  <c r="AC63" i="2"/>
  <c r="AC23" i="2"/>
  <c r="Y69" i="2"/>
  <c r="X58" i="2"/>
  <c r="AQ58" i="2" s="1"/>
  <c r="AP58" i="2"/>
  <c r="X6" i="2"/>
  <c r="S72" i="2"/>
  <c r="AP72" i="2" s="1"/>
  <c r="AH42" i="2"/>
  <c r="AC62" i="2"/>
  <c r="AR62" i="2" s="1"/>
  <c r="AH55" i="2"/>
  <c r="AR55" i="2"/>
  <c r="AM18" i="2"/>
  <c r="AS18" i="2"/>
  <c r="AS36" i="2"/>
  <c r="AM9" i="2"/>
  <c r="AS9" i="2"/>
  <c r="AM11" i="2"/>
  <c r="AM33" i="2"/>
  <c r="AM47" i="2"/>
  <c r="S66" i="2"/>
  <c r="AD13" i="2"/>
  <c r="AH47" i="2"/>
  <c r="AS47" i="2" s="1"/>
  <c r="AR47" i="2"/>
  <c r="AH6" i="2"/>
  <c r="AM66" i="2"/>
  <c r="AI29" i="2"/>
  <c r="Y5" i="2"/>
  <c r="X12" i="2"/>
  <c r="AP12" i="2"/>
  <c r="AH16" i="2"/>
  <c r="AR16" i="2"/>
  <c r="X29" i="2"/>
  <c r="AD16" i="2"/>
  <c r="AC25" i="2"/>
  <c r="AM41" i="2"/>
  <c r="AS41" i="2"/>
  <c r="AC69" i="2"/>
  <c r="AQ69" i="2"/>
  <c r="AH48" i="2"/>
  <c r="AR48" i="2"/>
  <c r="AH70" i="2"/>
  <c r="AR70" i="2"/>
  <c r="S65" i="2"/>
  <c r="S11" i="2"/>
  <c r="S47" i="2"/>
  <c r="X70" i="2"/>
  <c r="AQ70" i="2" s="1"/>
  <c r="AP70" i="2"/>
  <c r="AM23" i="2"/>
  <c r="AS23" i="2"/>
  <c r="AH46" i="2"/>
  <c r="AR46" i="2"/>
  <c r="S9" i="2"/>
  <c r="Y59" i="2"/>
  <c r="AH53" i="2"/>
  <c r="AS53" i="2" s="1"/>
  <c r="AM24" i="2"/>
  <c r="AS24" i="2"/>
  <c r="AH69" i="2"/>
  <c r="AR69" i="2"/>
  <c r="AC12" i="2"/>
  <c r="AD20" i="2"/>
  <c r="X53" i="2"/>
  <c r="AQ53" i="2" s="1"/>
  <c r="AP53" i="2"/>
  <c r="Y51" i="2"/>
  <c r="AD5" i="2"/>
  <c r="X71" i="2"/>
  <c r="AP71" i="2"/>
  <c r="S26" i="2"/>
  <c r="AP26" i="2" s="1"/>
  <c r="AM72" i="2"/>
  <c r="AS72" i="2"/>
  <c r="T58" i="2"/>
  <c r="AI8" i="2"/>
  <c r="AE40" i="2"/>
  <c r="H35" i="11" l="1"/>
  <c r="D65" i="15"/>
  <c r="E65" i="15" s="1"/>
  <c r="E64" i="15"/>
  <c r="E63" i="14"/>
  <c r="D64" i="14"/>
  <c r="N52" i="11"/>
  <c r="E50" i="11"/>
  <c r="H37" i="11"/>
  <c r="F62" i="11"/>
  <c r="H62" i="11" s="1"/>
  <c r="F63" i="11" s="1"/>
  <c r="H63" i="11" s="1"/>
  <c r="F64" i="11" s="1"/>
  <c r="H64" i="11" s="1"/>
  <c r="F65" i="11" s="1"/>
  <c r="H65" i="11" s="1"/>
  <c r="AI27" i="2"/>
  <c r="Y67" i="2"/>
  <c r="Y71" i="2"/>
  <c r="AD12" i="2"/>
  <c r="T47" i="2"/>
  <c r="AP47" i="2"/>
  <c r="Y29" i="2"/>
  <c r="AI42" i="2"/>
  <c r="AS42" i="2"/>
  <c r="AI33" i="2"/>
  <c r="AJ61" i="2"/>
  <c r="U15" i="2"/>
  <c r="AI63" i="2"/>
  <c r="AI9" i="2"/>
  <c r="AI7" i="2"/>
  <c r="AD21" i="2"/>
  <c r="AI14" i="2"/>
  <c r="T57" i="2"/>
  <c r="AS63" i="2"/>
  <c r="Z15" i="2"/>
  <c r="AI59" i="2"/>
  <c r="AI30" i="2"/>
  <c r="T16" i="2"/>
  <c r="AD37" i="2"/>
  <c r="AP57" i="2"/>
  <c r="U41" i="2"/>
  <c r="AS59" i="2"/>
  <c r="T51" i="2"/>
  <c r="AP51" i="2"/>
  <c r="AD18" i="2"/>
  <c r="AI43" i="2"/>
  <c r="Y45" i="2"/>
  <c r="Y7" i="2"/>
  <c r="T9" i="2"/>
  <c r="AD69" i="2"/>
  <c r="AD23" i="2"/>
  <c r="AR23" i="2"/>
  <c r="AI58" i="2"/>
  <c r="U46" i="2"/>
  <c r="AD68" i="2"/>
  <c r="AD66" i="2"/>
  <c r="T13" i="2"/>
  <c r="AP13" i="2"/>
  <c r="AI44" i="2"/>
  <c r="AS44" i="2"/>
  <c r="T37" i="2"/>
  <c r="AQ29" i="2"/>
  <c r="T31" i="2"/>
  <c r="AP31" i="2"/>
  <c r="AE19" i="2"/>
  <c r="AE61" i="2"/>
  <c r="Y57" i="2"/>
  <c r="AD60" i="2"/>
  <c r="AR60" i="2"/>
  <c r="T62" i="2"/>
  <c r="AD36" i="2"/>
  <c r="AR36" i="2"/>
  <c r="AI49" i="2"/>
  <c r="AS49" i="2"/>
  <c r="AS58" i="2"/>
  <c r="Z31" i="2"/>
  <c r="AD45" i="2"/>
  <c r="AD32" i="2"/>
  <c r="AJ8" i="2"/>
  <c r="T72" i="2"/>
  <c r="Z32" i="2"/>
  <c r="U12" i="2"/>
  <c r="U24" i="2"/>
  <c r="AJ71" i="2"/>
  <c r="AI69" i="2"/>
  <c r="AE64" i="2"/>
  <c r="Y63" i="2"/>
  <c r="AS69" i="2"/>
  <c r="Y38" i="2"/>
  <c r="AQ38" i="2"/>
  <c r="Y56" i="2"/>
  <c r="U22" i="2"/>
  <c r="Y60" i="2"/>
  <c r="AE24" i="2"/>
  <c r="T5" i="2"/>
  <c r="AP5" i="2"/>
  <c r="AP9" i="2"/>
  <c r="U44" i="2"/>
  <c r="AD70" i="2"/>
  <c r="AE34" i="2"/>
  <c r="T54" i="2"/>
  <c r="AD41" i="2"/>
  <c r="U34" i="2"/>
  <c r="AI32" i="2"/>
  <c r="AS32" i="2"/>
  <c r="AD53" i="2"/>
  <c r="AI66" i="2"/>
  <c r="Y43" i="2"/>
  <c r="AD29" i="2"/>
  <c r="AR29" i="2"/>
  <c r="AI16" i="2"/>
  <c r="Y18" i="2"/>
  <c r="AE38" i="2"/>
  <c r="U58" i="2"/>
  <c r="Z51" i="2"/>
  <c r="AI46" i="2"/>
  <c r="T65" i="2"/>
  <c r="AP65" i="2"/>
  <c r="AI6" i="2"/>
  <c r="AS6" i="2"/>
  <c r="AS33" i="2"/>
  <c r="AD63" i="2"/>
  <c r="T55" i="2"/>
  <c r="Y24" i="2"/>
  <c r="AQ24" i="2"/>
  <c r="AR12" i="2"/>
  <c r="T67" i="2"/>
  <c r="T43" i="2"/>
  <c r="AE72" i="2"/>
  <c r="AI26" i="2"/>
  <c r="AS26" i="2"/>
  <c r="AJ60" i="2"/>
  <c r="Y27" i="2"/>
  <c r="Y26" i="2"/>
  <c r="Y9" i="2"/>
  <c r="AI57" i="2"/>
  <c r="AS57" i="2"/>
  <c r="AI18" i="2"/>
  <c r="Y14" i="2"/>
  <c r="AI38" i="2"/>
  <c r="AD59" i="2"/>
  <c r="AI11" i="2"/>
  <c r="T6" i="2"/>
  <c r="Y6" i="2"/>
  <c r="Y48" i="2"/>
  <c r="AQ48" i="2"/>
  <c r="AI54" i="2"/>
  <c r="AS54" i="2"/>
  <c r="AI12" i="2"/>
  <c r="AI37" i="2"/>
  <c r="AS37" i="2"/>
  <c r="AE49" i="2"/>
  <c r="AI62" i="2"/>
  <c r="Y34" i="2"/>
  <c r="AQ34" i="2"/>
  <c r="Y46" i="2"/>
  <c r="AQ46" i="2"/>
  <c r="AI5" i="2"/>
  <c r="AS5" i="2"/>
  <c r="AI24" i="2"/>
  <c r="AI22" i="2"/>
  <c r="AD55" i="2"/>
  <c r="AQ71" i="2"/>
  <c r="AR41" i="2"/>
  <c r="AS30" i="2"/>
  <c r="AI51" i="2"/>
  <c r="Y23" i="2"/>
  <c r="T71" i="2"/>
  <c r="Y42" i="2"/>
  <c r="T61" i="2"/>
  <c r="AP61" i="2"/>
  <c r="U8" i="2"/>
  <c r="AP62" i="2"/>
  <c r="AE39" i="2"/>
  <c r="Y12" i="2"/>
  <c r="AI55" i="2"/>
  <c r="AI10" i="2"/>
  <c r="AS10" i="2"/>
  <c r="AI17" i="2"/>
  <c r="AS17" i="2"/>
  <c r="AJ19" i="2"/>
  <c r="AD8" i="2"/>
  <c r="AR8" i="2"/>
  <c r="Y22" i="2"/>
  <c r="AQ22" i="2"/>
  <c r="T27" i="2"/>
  <c r="AD57" i="2"/>
  <c r="Y25" i="2"/>
  <c r="AI34" i="2"/>
  <c r="Y54" i="2"/>
  <c r="Z13" i="2"/>
  <c r="T63" i="2"/>
  <c r="Y44" i="2"/>
  <c r="AS7" i="2"/>
  <c r="T56" i="2"/>
  <c r="AQ6" i="2"/>
  <c r="AD71" i="2"/>
  <c r="AR71" i="2"/>
  <c r="AI41" i="2"/>
  <c r="AI20" i="2"/>
  <c r="AS20" i="2"/>
  <c r="AQ43" i="2"/>
  <c r="AQ44" i="2"/>
  <c r="Y21" i="2"/>
  <c r="AI13" i="2"/>
  <c r="AR68" i="2"/>
  <c r="AP67" i="2"/>
  <c r="AD58" i="2"/>
  <c r="Y20" i="2"/>
  <c r="AQ20" i="2"/>
  <c r="Y62" i="2"/>
  <c r="T11" i="2"/>
  <c r="AP11" i="2"/>
  <c r="T7" i="2"/>
  <c r="Y53" i="2"/>
  <c r="AD25" i="2"/>
  <c r="AD10" i="2"/>
  <c r="AD28" i="2"/>
  <c r="T32" i="2"/>
  <c r="AP32" i="2"/>
  <c r="AD44" i="2"/>
  <c r="AJ50" i="2"/>
  <c r="T25" i="2"/>
  <c r="AI68" i="2"/>
  <c r="AS68" i="2"/>
  <c r="Z5" i="2"/>
  <c r="Y58" i="2"/>
  <c r="AI21" i="2"/>
  <c r="Z11" i="2"/>
  <c r="T42" i="2"/>
  <c r="T29" i="2"/>
  <c r="T53" i="2"/>
  <c r="AD65" i="2"/>
  <c r="Y50" i="2"/>
  <c r="AS21" i="2"/>
  <c r="AD26" i="2"/>
  <c r="T21" i="2"/>
  <c r="AR28" i="2"/>
  <c r="U38" i="2"/>
  <c r="AD47" i="2"/>
  <c r="Y64" i="2"/>
  <c r="AQ64" i="2"/>
  <c r="AD67" i="2"/>
  <c r="AJ15" i="2"/>
  <c r="Z17" i="2"/>
  <c r="U45" i="2"/>
  <c r="Z47" i="2"/>
  <c r="AJ39" i="2"/>
  <c r="U18" i="2"/>
  <c r="AI72" i="2"/>
  <c r="AQ56" i="2"/>
  <c r="U48" i="2"/>
  <c r="AE5" i="2"/>
  <c r="Y72" i="2"/>
  <c r="AQ72" i="2"/>
  <c r="AI52" i="2"/>
  <c r="AI70" i="2"/>
  <c r="AS70" i="2"/>
  <c r="Y10" i="2"/>
  <c r="T23" i="2"/>
  <c r="Z61" i="2"/>
  <c r="AD31" i="2"/>
  <c r="AD43" i="2"/>
  <c r="AD42" i="2"/>
  <c r="AE20" i="2"/>
  <c r="AE16" i="2"/>
  <c r="AE13" i="2"/>
  <c r="AD62" i="2"/>
  <c r="T49" i="2"/>
  <c r="T64" i="2"/>
  <c r="U36" i="2"/>
  <c r="AS27" i="2"/>
  <c r="T69" i="2"/>
  <c r="AP69" i="2"/>
  <c r="AE46" i="2"/>
  <c r="AS16" i="2"/>
  <c r="AI67" i="2"/>
  <c r="AD9" i="2"/>
  <c r="Y68" i="2"/>
  <c r="AI45" i="2"/>
  <c r="Y28" i="2"/>
  <c r="AI28" i="2"/>
  <c r="AE22" i="2"/>
  <c r="AJ36" i="2"/>
  <c r="Y40" i="2"/>
  <c r="AQ40" i="2"/>
  <c r="AP55" i="2"/>
  <c r="T35" i="2"/>
  <c r="AD30" i="2"/>
  <c r="AR31" i="2"/>
  <c r="AS28" i="2"/>
  <c r="AQ54" i="2"/>
  <c r="T40" i="2"/>
  <c r="AR25" i="2"/>
  <c r="AP37" i="2"/>
  <c r="AQ7" i="2"/>
  <c r="Z39" i="2"/>
  <c r="AD56" i="2"/>
  <c r="AI64" i="2"/>
  <c r="AI56" i="2"/>
  <c r="AS11" i="2"/>
  <c r="T50" i="2"/>
  <c r="AD6" i="2"/>
  <c r="T26" i="2"/>
  <c r="AI48" i="2"/>
  <c r="AS48" i="2"/>
  <c r="AJ29" i="2"/>
  <c r="T70" i="2"/>
  <c r="U10" i="2"/>
  <c r="AS55" i="2"/>
  <c r="T59" i="2"/>
  <c r="AP59" i="2"/>
  <c r="Y16" i="2"/>
  <c r="AQ16" i="2"/>
  <c r="AQ50" i="2"/>
  <c r="AS46" i="2"/>
  <c r="AE11" i="2"/>
  <c r="AR65" i="2"/>
  <c r="AD51" i="2"/>
  <c r="AD52" i="2"/>
  <c r="Y55" i="2"/>
  <c r="U30" i="2"/>
  <c r="AI31" i="2"/>
  <c r="AP49" i="2"/>
  <c r="AD54" i="2"/>
  <c r="T68" i="2"/>
  <c r="Z41" i="2"/>
  <c r="AI25" i="2"/>
  <c r="Y52" i="2"/>
  <c r="AQ27" i="2"/>
  <c r="Y37" i="2"/>
  <c r="AD7" i="2"/>
  <c r="Y36" i="2"/>
  <c r="AI47" i="2"/>
  <c r="AD17" i="2"/>
  <c r="AJ23" i="2"/>
  <c r="Y30" i="2"/>
  <c r="AQ67" i="2"/>
  <c r="AE48" i="2"/>
  <c r="AI53" i="2"/>
  <c r="Y70" i="2"/>
  <c r="Z69" i="2"/>
  <c r="AQ12" i="2"/>
  <c r="Z59" i="2"/>
  <c r="AP29" i="2"/>
  <c r="T66" i="2"/>
  <c r="AR42" i="2"/>
  <c r="T20" i="2"/>
  <c r="Y66" i="2"/>
  <c r="Z65" i="2"/>
  <c r="AD14" i="2"/>
  <c r="T19" i="2"/>
  <c r="AR63" i="2"/>
  <c r="AR9" i="2"/>
  <c r="T14" i="2"/>
  <c r="U52" i="2"/>
  <c r="AD50" i="2"/>
  <c r="AR50" i="2"/>
  <c r="AQ21" i="2"/>
  <c r="AR14" i="2"/>
  <c r="Y35" i="2"/>
  <c r="Z33" i="2"/>
  <c r="AS52" i="2"/>
  <c r="AI65" i="2"/>
  <c r="AD35" i="2"/>
  <c r="AR35" i="2"/>
  <c r="AJ35" i="2"/>
  <c r="Y19" i="2"/>
  <c r="AQ19" i="2"/>
  <c r="AR59" i="2"/>
  <c r="AR30" i="2"/>
  <c r="AD33" i="2"/>
  <c r="Y49" i="2"/>
  <c r="AQ49" i="2"/>
  <c r="T39" i="2"/>
  <c r="AP39" i="2"/>
  <c r="Y8" i="2"/>
  <c r="AD15" i="2"/>
  <c r="AR15" i="2"/>
  <c r="AD27" i="2"/>
  <c r="U28" i="2"/>
  <c r="AQ18" i="2"/>
  <c r="AR43" i="2"/>
  <c r="AI40" i="2"/>
  <c r="I35" i="11" l="1"/>
  <c r="D65" i="14"/>
  <c r="E65" i="14" s="1"/>
  <c r="E64" i="14"/>
  <c r="N53" i="11"/>
  <c r="E51" i="11"/>
  <c r="I37" i="11"/>
  <c r="AE27" i="2"/>
  <c r="Z58" i="2"/>
  <c r="AE54" i="2"/>
  <c r="AE6" i="2"/>
  <c r="Z72" i="2"/>
  <c r="Z64" i="2"/>
  <c r="Z50" i="2"/>
  <c r="AJ21" i="2"/>
  <c r="Z53" i="2"/>
  <c r="AE58" i="2"/>
  <c r="U63" i="2"/>
  <c r="U27" i="2"/>
  <c r="AJ57" i="2"/>
  <c r="AE41" i="2"/>
  <c r="U5" i="2"/>
  <c r="AE60" i="2"/>
  <c r="U37" i="2"/>
  <c r="U20" i="2"/>
  <c r="Z49" i="2"/>
  <c r="AE35" i="2"/>
  <c r="AE50" i="2"/>
  <c r="AE14" i="2"/>
  <c r="Z30" i="2"/>
  <c r="Z37" i="2"/>
  <c r="AJ45" i="2"/>
  <c r="U69" i="2"/>
  <c r="AE44" i="2"/>
  <c r="AJ41" i="2"/>
  <c r="Z46" i="2"/>
  <c r="AJ12" i="2"/>
  <c r="AJ11" i="2"/>
  <c r="AE63" i="2"/>
  <c r="Z43" i="2"/>
  <c r="Z45" i="2"/>
  <c r="U57" i="2"/>
  <c r="U47" i="2"/>
  <c r="U61" i="2"/>
  <c r="Z9" i="2"/>
  <c r="Z63" i="2"/>
  <c r="Z57" i="2"/>
  <c r="AE37" i="2"/>
  <c r="AJ65" i="2"/>
  <c r="Z68" i="2"/>
  <c r="Z22" i="2"/>
  <c r="AE55" i="2"/>
  <c r="AE59" i="2"/>
  <c r="U43" i="2"/>
  <c r="AJ66" i="2"/>
  <c r="AJ44" i="2"/>
  <c r="AJ43" i="2"/>
  <c r="AJ14" i="2"/>
  <c r="AE12" i="2"/>
  <c r="U50" i="2"/>
  <c r="U23" i="2"/>
  <c r="AE65" i="2"/>
  <c r="U54" i="2"/>
  <c r="AJ58" i="2"/>
  <c r="U70" i="2"/>
  <c r="Z52" i="2"/>
  <c r="U40" i="2"/>
  <c r="Z10" i="2"/>
  <c r="U53" i="2"/>
  <c r="U32" i="2"/>
  <c r="AJ13" i="2"/>
  <c r="AE71" i="2"/>
  <c r="Z54" i="2"/>
  <c r="AJ55" i="2"/>
  <c r="Z42" i="2"/>
  <c r="Z34" i="2"/>
  <c r="AJ54" i="2"/>
  <c r="Z26" i="2"/>
  <c r="Z60" i="2"/>
  <c r="U72" i="2"/>
  <c r="AJ49" i="2"/>
  <c r="U16" i="2"/>
  <c r="AE47" i="2"/>
  <c r="U7" i="2"/>
  <c r="AE33" i="2"/>
  <c r="AJ31" i="2"/>
  <c r="Z40" i="2"/>
  <c r="AE15" i="2"/>
  <c r="U14" i="2"/>
  <c r="Z66" i="2"/>
  <c r="AE17" i="2"/>
  <c r="AJ56" i="2"/>
  <c r="AE9" i="2"/>
  <c r="U11" i="2"/>
  <c r="AJ22" i="2"/>
  <c r="AJ38" i="2"/>
  <c r="U67" i="2"/>
  <c r="AJ6" i="2"/>
  <c r="AE53" i="2"/>
  <c r="AE23" i="2"/>
  <c r="AE18" i="2"/>
  <c r="AE21" i="2"/>
  <c r="AJ33" i="2"/>
  <c r="Z71" i="2"/>
  <c r="Z70" i="2"/>
  <c r="AJ25" i="2"/>
  <c r="U64" i="2"/>
  <c r="AE42" i="2"/>
  <c r="U29" i="2"/>
  <c r="AE28" i="2"/>
  <c r="Z21" i="2"/>
  <c r="AJ34" i="2"/>
  <c r="AE8" i="2"/>
  <c r="Z12" i="2"/>
  <c r="U71" i="2"/>
  <c r="AJ62" i="2"/>
  <c r="Z27" i="2"/>
  <c r="Z18" i="2"/>
  <c r="AE70" i="2"/>
  <c r="AJ69" i="2"/>
  <c r="U13" i="2"/>
  <c r="AJ30" i="2"/>
  <c r="AJ47" i="2"/>
  <c r="Z48" i="2"/>
  <c r="AE69" i="2"/>
  <c r="Z19" i="2"/>
  <c r="Z35" i="2"/>
  <c r="AJ53" i="2"/>
  <c r="AJ48" i="2"/>
  <c r="U49" i="2"/>
  <c r="AE43" i="2"/>
  <c r="U42" i="2"/>
  <c r="AE10" i="2"/>
  <c r="Z25" i="2"/>
  <c r="Z23" i="2"/>
  <c r="U65" i="2"/>
  <c r="AJ16" i="2"/>
  <c r="AJ32" i="2"/>
  <c r="Z56" i="2"/>
  <c r="AE32" i="2"/>
  <c r="AE66" i="2"/>
  <c r="U51" i="2"/>
  <c r="AJ59" i="2"/>
  <c r="AJ42" i="2"/>
  <c r="Z8" i="2"/>
  <c r="Z16" i="2"/>
  <c r="AJ67" i="2"/>
  <c r="AJ72" i="2"/>
  <c r="AJ68" i="2"/>
  <c r="U56" i="2"/>
  <c r="AJ24" i="2"/>
  <c r="Z36" i="2"/>
  <c r="AE52" i="2"/>
  <c r="AE56" i="2"/>
  <c r="AE30" i="2"/>
  <c r="AJ28" i="2"/>
  <c r="AJ52" i="2"/>
  <c r="AE67" i="2"/>
  <c r="AE26" i="2"/>
  <c r="U25" i="2"/>
  <c r="Z6" i="2"/>
  <c r="AJ18" i="2"/>
  <c r="Z24" i="2"/>
  <c r="U62" i="2"/>
  <c r="U31" i="2"/>
  <c r="U9" i="2"/>
  <c r="AJ9" i="2"/>
  <c r="Z67" i="2"/>
  <c r="AJ64" i="2"/>
  <c r="AJ7" i="2"/>
  <c r="U68" i="2"/>
  <c r="U26" i="2"/>
  <c r="AE62" i="2"/>
  <c r="AE31" i="2"/>
  <c r="AE25" i="2"/>
  <c r="Z20" i="2"/>
  <c r="Z44" i="2"/>
  <c r="AE57" i="2"/>
  <c r="AJ51" i="2"/>
  <c r="AJ5" i="2"/>
  <c r="AJ46" i="2"/>
  <c r="AE45" i="2"/>
  <c r="AE68" i="2"/>
  <c r="Z29" i="2"/>
  <c r="AJ10" i="2"/>
  <c r="Z55" i="2"/>
  <c r="AJ70" i="2"/>
  <c r="U21" i="2"/>
  <c r="Z62" i="2"/>
  <c r="Z14" i="2"/>
  <c r="AE36" i="2"/>
  <c r="AJ40" i="2"/>
  <c r="U39" i="2"/>
  <c r="U66" i="2"/>
  <c r="U59" i="2"/>
  <c r="U19" i="2"/>
  <c r="AE7" i="2"/>
  <c r="AE51" i="2"/>
  <c r="U35" i="2"/>
  <c r="Z28" i="2"/>
  <c r="AJ20" i="2"/>
  <c r="AJ17" i="2"/>
  <c r="AJ37" i="2"/>
  <c r="U6" i="2"/>
  <c r="AJ26" i="2"/>
  <c r="U55" i="2"/>
  <c r="AE29" i="2"/>
  <c r="Z38" i="2"/>
  <c r="Z7" i="2"/>
  <c r="AJ63" i="2"/>
  <c r="AJ27" i="2"/>
  <c r="N54" i="11" l="1"/>
  <c r="E52" i="11"/>
  <c r="N55" i="11" l="1"/>
  <c r="E53" i="11"/>
  <c r="N56" i="11" l="1"/>
  <c r="E54" i="11"/>
  <c r="N57" i="11" l="1"/>
  <c r="E55" i="11"/>
  <c r="N58" i="11" l="1"/>
  <c r="E56" i="11"/>
  <c r="N59" i="11" l="1"/>
  <c r="E57" i="11"/>
  <c r="N60" i="11" l="1"/>
  <c r="E58" i="11"/>
  <c r="N61" i="11" l="1"/>
  <c r="E59" i="11"/>
  <c r="N62" i="11" l="1"/>
  <c r="E60" i="11"/>
  <c r="N63" i="11" l="1"/>
  <c r="E61" i="11"/>
  <c r="N64" i="11" l="1"/>
  <c r="E62" i="11"/>
  <c r="N65" i="11" l="1"/>
  <c r="E63" i="11"/>
  <c r="N66" i="11" l="1"/>
  <c r="E65" i="11" s="1"/>
  <c r="E64" i="11"/>
</calcChain>
</file>

<file path=xl/sharedStrings.xml><?xml version="1.0" encoding="utf-8"?>
<sst xmlns="http://schemas.openxmlformats.org/spreadsheetml/2006/main" count="3265" uniqueCount="746">
  <si>
    <t>April 1, 2020</t>
  </si>
  <si>
    <t>Alachua</t>
  </si>
  <si>
    <t>Archer</t>
  </si>
  <si>
    <t>Hawthorne</t>
  </si>
  <si>
    <t>High Springs</t>
  </si>
  <si>
    <t>La Crosse</t>
  </si>
  <si>
    <t>Micanopy</t>
  </si>
  <si>
    <t>Newberry</t>
  </si>
  <si>
    <t>Waldo</t>
  </si>
  <si>
    <t>Glen St. Mary</t>
  </si>
  <si>
    <t>Macclenny</t>
  </si>
  <si>
    <t>Bay County</t>
  </si>
  <si>
    <t>Callaway</t>
  </si>
  <si>
    <t>Lynn Haven</t>
  </si>
  <si>
    <t>Mexico Beach</t>
  </si>
  <si>
    <t>Panama City Beach</t>
  </si>
  <si>
    <t>Parker</t>
  </si>
  <si>
    <t>Springfield</t>
  </si>
  <si>
    <t>Bradford County</t>
  </si>
  <si>
    <t>Brooker</t>
  </si>
  <si>
    <t>Hampton</t>
  </si>
  <si>
    <t>Lawtey</t>
  </si>
  <si>
    <t>Starke</t>
  </si>
  <si>
    <t>Brevard County</t>
  </si>
  <si>
    <t>Cape Canaveral</t>
  </si>
  <si>
    <t>Cocoa</t>
  </si>
  <si>
    <t>Cocoa Beach</t>
  </si>
  <si>
    <t>Grant-Valkaria</t>
  </si>
  <si>
    <t>Indialantic</t>
  </si>
  <si>
    <t>Indian Harbour Beach</t>
  </si>
  <si>
    <t>Malabar</t>
  </si>
  <si>
    <t>Melbourne Beach</t>
  </si>
  <si>
    <t>Melbourne Village</t>
  </si>
  <si>
    <t>Palm Bay</t>
  </si>
  <si>
    <t>Palm Shores</t>
  </si>
  <si>
    <t>Rockledge</t>
  </si>
  <si>
    <t>Satellite Beach</t>
  </si>
  <si>
    <t>Titusville</t>
  </si>
  <si>
    <t>West Melbourne</t>
  </si>
  <si>
    <t>Coconut Creek</t>
  </si>
  <si>
    <t>Coral Springs</t>
  </si>
  <si>
    <t>Dania Beach</t>
  </si>
  <si>
    <t>Davie</t>
  </si>
  <si>
    <t>Deerfield Beach</t>
  </si>
  <si>
    <t>Fort Lauderdale</t>
  </si>
  <si>
    <t>Hallandale Beach</t>
  </si>
  <si>
    <t>Hillsboro Beach</t>
  </si>
  <si>
    <t>Hollywood</t>
  </si>
  <si>
    <t>Lauderdale-By-The-Sea</t>
  </si>
  <si>
    <t>Lauderdale Lakes</t>
  </si>
  <si>
    <t>Lauderhill</t>
  </si>
  <si>
    <t>Lazy Lake</t>
  </si>
  <si>
    <t>Lighthouse Point</t>
  </si>
  <si>
    <t>Margate</t>
  </si>
  <si>
    <t>Miramar</t>
  </si>
  <si>
    <t>North Lauderdale</t>
  </si>
  <si>
    <t>Oakland Park</t>
  </si>
  <si>
    <t>Parkland</t>
  </si>
  <si>
    <t>Pembroke Park</t>
  </si>
  <si>
    <t>Plantation</t>
  </si>
  <si>
    <t>Pompano Beach</t>
  </si>
  <si>
    <t>Sea Ranch Lakes</t>
  </si>
  <si>
    <t>Southwest Ranches</t>
  </si>
  <si>
    <t>Sunrise</t>
  </si>
  <si>
    <t>Tamarac</t>
  </si>
  <si>
    <t>Weston</t>
  </si>
  <si>
    <t>West Park</t>
  </si>
  <si>
    <t>Wilton Manors</t>
  </si>
  <si>
    <t>Calhoun County</t>
  </si>
  <si>
    <t>Altha</t>
  </si>
  <si>
    <t>Blountstown</t>
  </si>
  <si>
    <t>Charlotte County</t>
  </si>
  <si>
    <t>Punta Gorda</t>
  </si>
  <si>
    <t>Citrus County</t>
  </si>
  <si>
    <t>Crystal River</t>
  </si>
  <si>
    <t>Inverness</t>
  </si>
  <si>
    <t>Clay County</t>
  </si>
  <si>
    <t>Green Cove Springs</t>
  </si>
  <si>
    <t>Keystone Heights</t>
  </si>
  <si>
    <t>Orange Park</t>
  </si>
  <si>
    <t>Penney Farms</t>
  </si>
  <si>
    <t>Collier County</t>
  </si>
  <si>
    <t>Everglades</t>
  </si>
  <si>
    <t>Marco Island</t>
  </si>
  <si>
    <t>Naples</t>
  </si>
  <si>
    <t>Fort White</t>
  </si>
  <si>
    <t>DeSoto County</t>
  </si>
  <si>
    <t>Arcadia</t>
  </si>
  <si>
    <t>Dixie County</t>
  </si>
  <si>
    <t>Cross City</t>
  </si>
  <si>
    <t>Horseshoe Beach</t>
  </si>
  <si>
    <t>Duval County</t>
  </si>
  <si>
    <t>Atlantic Beach</t>
  </si>
  <si>
    <t>Baldwin</t>
  </si>
  <si>
    <t>Jacksonville Beach</t>
  </si>
  <si>
    <t>Neptune Beach</t>
  </si>
  <si>
    <t>Escambia County</t>
  </si>
  <si>
    <t>Century</t>
  </si>
  <si>
    <t>Pensacola</t>
  </si>
  <si>
    <t>Flagler County</t>
  </si>
  <si>
    <t>Beverly Beach</t>
  </si>
  <si>
    <t>Bunnell</t>
  </si>
  <si>
    <t>Flagler Beach (part)</t>
  </si>
  <si>
    <t>Marineland (part)</t>
  </si>
  <si>
    <t>Palm Coast</t>
  </si>
  <si>
    <t>Franklin County</t>
  </si>
  <si>
    <t>Apalachicola</t>
  </si>
  <si>
    <t>Carrabelle</t>
  </si>
  <si>
    <t>Greensboro</t>
  </si>
  <si>
    <t>Gretna</t>
  </si>
  <si>
    <t>Havana</t>
  </si>
  <si>
    <t>Midway</t>
  </si>
  <si>
    <t>Quincy</t>
  </si>
  <si>
    <t>Gilchrist County</t>
  </si>
  <si>
    <t>Bell</t>
  </si>
  <si>
    <t>Fanning Springs (part)</t>
  </si>
  <si>
    <t>Trenton</t>
  </si>
  <si>
    <t>Glades County</t>
  </si>
  <si>
    <t>Moore Haven</t>
  </si>
  <si>
    <t>Gulf County</t>
  </si>
  <si>
    <t>Port St. Joe</t>
  </si>
  <si>
    <t>Wewahitchka</t>
  </si>
  <si>
    <t>Hamilton County</t>
  </si>
  <si>
    <t>Jasper</t>
  </si>
  <si>
    <t>Jennings</t>
  </si>
  <si>
    <t>White Springs</t>
  </si>
  <si>
    <t>Hardee County</t>
  </si>
  <si>
    <t>Bowling Green</t>
  </si>
  <si>
    <t>Wauchula</t>
  </si>
  <si>
    <t>Zolfo Springs</t>
  </si>
  <si>
    <t>Hendry County</t>
  </si>
  <si>
    <t>Clewiston</t>
  </si>
  <si>
    <t>LaBelle</t>
  </si>
  <si>
    <t>Hernando County</t>
  </si>
  <si>
    <t>Brooksville</t>
  </si>
  <si>
    <t>Weeki Wachee</t>
  </si>
  <si>
    <t>Highlands County</t>
  </si>
  <si>
    <t>Avon Park</t>
  </si>
  <si>
    <t>Lake Placid</t>
  </si>
  <si>
    <t>Sebring</t>
  </si>
  <si>
    <t>Plant City</t>
  </si>
  <si>
    <t>Temple Terrace</t>
  </si>
  <si>
    <t>Holmes County</t>
  </si>
  <si>
    <t>Bonifay</t>
  </si>
  <si>
    <t>Esto</t>
  </si>
  <si>
    <t>Noma</t>
  </si>
  <si>
    <t>Ponce de Leon</t>
  </si>
  <si>
    <t>Westville</t>
  </si>
  <si>
    <t>Indian River County</t>
  </si>
  <si>
    <t>Fellsmere</t>
  </si>
  <si>
    <t>Indian River Shores</t>
  </si>
  <si>
    <t>Orchid</t>
  </si>
  <si>
    <t>Sebastian</t>
  </si>
  <si>
    <t>Alford</t>
  </si>
  <si>
    <t>Bascom</t>
  </si>
  <si>
    <t>Campbellton</t>
  </si>
  <si>
    <t>Cottondale</t>
  </si>
  <si>
    <t>Graceville</t>
  </si>
  <si>
    <t>Grand Ridge</t>
  </si>
  <si>
    <t>Greenwood</t>
  </si>
  <si>
    <t>Jacob City</t>
  </si>
  <si>
    <t>Malone</t>
  </si>
  <si>
    <t>Sneads</t>
  </si>
  <si>
    <t>Jefferson County</t>
  </si>
  <si>
    <t>Monticello</t>
  </si>
  <si>
    <t>Lafayette County</t>
  </si>
  <si>
    <t>Mayo</t>
  </si>
  <si>
    <t>Lake County</t>
  </si>
  <si>
    <t>Astatula</t>
  </si>
  <si>
    <t>Clermont</t>
  </si>
  <si>
    <t>Eustis</t>
  </si>
  <si>
    <t>Fruitland Park</t>
  </si>
  <si>
    <t>Groveland</t>
  </si>
  <si>
    <t>Howey-in-the-Hills</t>
  </si>
  <si>
    <t>Lady Lake</t>
  </si>
  <si>
    <t>Leesburg</t>
  </si>
  <si>
    <t>Mascotte</t>
  </si>
  <si>
    <t>Minneola</t>
  </si>
  <si>
    <t>Montverde</t>
  </si>
  <si>
    <t>Mount Dora</t>
  </si>
  <si>
    <t>Tavares</t>
  </si>
  <si>
    <t>Umatilla</t>
  </si>
  <si>
    <t>Lee County</t>
  </si>
  <si>
    <t>Cape Coral</t>
  </si>
  <si>
    <t>Fort Myers</t>
  </si>
  <si>
    <t>Fort Myers Beach</t>
  </si>
  <si>
    <t>Sanibel</t>
  </si>
  <si>
    <t>Leon County</t>
  </si>
  <si>
    <t>Tallahassee</t>
  </si>
  <si>
    <t>Levy County</t>
  </si>
  <si>
    <t>Bronson</t>
  </si>
  <si>
    <t>Cedar Key</t>
  </si>
  <si>
    <t>Chiefland</t>
  </si>
  <si>
    <t>Inglis</t>
  </si>
  <si>
    <t>Otter Creek</t>
  </si>
  <si>
    <t>Williston</t>
  </si>
  <si>
    <t>Yankeetown</t>
  </si>
  <si>
    <t>Liberty County</t>
  </si>
  <si>
    <t>Bristol</t>
  </si>
  <si>
    <t>Madison County</t>
  </si>
  <si>
    <t>Greenville</t>
  </si>
  <si>
    <t>Lee</t>
  </si>
  <si>
    <t>Manatee County</t>
  </si>
  <si>
    <t>Anna Maria</t>
  </si>
  <si>
    <t>Bradenton</t>
  </si>
  <si>
    <t>Bradenton Beach</t>
  </si>
  <si>
    <t>Holmes Beach</t>
  </si>
  <si>
    <t>Longboat Key (part)</t>
  </si>
  <si>
    <t>Palmetto</t>
  </si>
  <si>
    <t>Marion County</t>
  </si>
  <si>
    <t>Belleview</t>
  </si>
  <si>
    <t>Dunnellon</t>
  </si>
  <si>
    <t>McIntosh</t>
  </si>
  <si>
    <t>Ocala</t>
  </si>
  <si>
    <t>Reddick</t>
  </si>
  <si>
    <t>Martin County</t>
  </si>
  <si>
    <t>Jupiter Island</t>
  </si>
  <si>
    <t>Ocean Breeze</t>
  </si>
  <si>
    <t>Sewall's Point</t>
  </si>
  <si>
    <t>Stuart</t>
  </si>
  <si>
    <t>Aventura</t>
  </si>
  <si>
    <t>Bal Harbour</t>
  </si>
  <si>
    <t>Bay Harbor Islands</t>
  </si>
  <si>
    <t>Biscayne Park</t>
  </si>
  <si>
    <t>Cutler Bay</t>
  </si>
  <si>
    <t>El Portal</t>
  </si>
  <si>
    <t>Florida City</t>
  </si>
  <si>
    <t>Golden Beach</t>
  </si>
  <si>
    <t>Hialeah Gardens</t>
  </si>
  <si>
    <t>Indian Creek</t>
  </si>
  <si>
    <t>Key Biscayne</t>
  </si>
  <si>
    <t>Medley</t>
  </si>
  <si>
    <t>Miami Lakes</t>
  </si>
  <si>
    <t>Miami Shores</t>
  </si>
  <si>
    <t>Miami Springs</t>
  </si>
  <si>
    <t>North Bay Village</t>
  </si>
  <si>
    <t>North Miami Beach</t>
  </si>
  <si>
    <t>Opa-locka</t>
  </si>
  <si>
    <t>Pinecrest</t>
  </si>
  <si>
    <t>South Miami</t>
  </si>
  <si>
    <t>Sunny Isles Beach</t>
  </si>
  <si>
    <t>Surfside</t>
  </si>
  <si>
    <t>Sweetwater</t>
  </si>
  <si>
    <t>Virginia Gardens</t>
  </si>
  <si>
    <t>West Miami</t>
  </si>
  <si>
    <t>Monroe County</t>
  </si>
  <si>
    <t>Islamorada, Village of Islands</t>
  </si>
  <si>
    <t>Key Colony Beach</t>
  </si>
  <si>
    <t>Key West</t>
  </si>
  <si>
    <t>Layton</t>
  </si>
  <si>
    <t>Marathon</t>
  </si>
  <si>
    <t>Nassau County</t>
  </si>
  <si>
    <t>Callahan</t>
  </si>
  <si>
    <t>Fernandina Beach</t>
  </si>
  <si>
    <t>Hilliard</t>
  </si>
  <si>
    <t>Okaloosa County</t>
  </si>
  <si>
    <t>Cinco Bayou</t>
  </si>
  <si>
    <t>Crestview</t>
  </si>
  <si>
    <t>Destin</t>
  </si>
  <si>
    <t>Fort Walton Beach</t>
  </si>
  <si>
    <t>Laurel Hill</t>
  </si>
  <si>
    <t>Mary Esther</t>
  </si>
  <si>
    <t>Niceville</t>
  </si>
  <si>
    <t>Shalimar</t>
  </si>
  <si>
    <t>Valparaiso</t>
  </si>
  <si>
    <t>Okeechobee County</t>
  </si>
  <si>
    <t>Okeechobee</t>
  </si>
  <si>
    <t>Apopka</t>
  </si>
  <si>
    <t>Bay Lake</t>
  </si>
  <si>
    <t>Belle Isle</t>
  </si>
  <si>
    <t>Eatonville</t>
  </si>
  <si>
    <t>Edgewood</t>
  </si>
  <si>
    <t>Lake Buena Vista</t>
  </si>
  <si>
    <t>Maitland</t>
  </si>
  <si>
    <t>Oakland</t>
  </si>
  <si>
    <t>Ocoee</t>
  </si>
  <si>
    <t>Windermere</t>
  </si>
  <si>
    <t>Winter Garden</t>
  </si>
  <si>
    <t>Winter Park</t>
  </si>
  <si>
    <t>Osceola County</t>
  </si>
  <si>
    <t>Kissimmee</t>
  </si>
  <si>
    <t>St. Cloud</t>
  </si>
  <si>
    <t>Atlantis</t>
  </si>
  <si>
    <t>Belle Glade</t>
  </si>
  <si>
    <t>Boca Raton</t>
  </si>
  <si>
    <t>Boynton Beach</t>
  </si>
  <si>
    <t>Briny Breezes</t>
  </si>
  <si>
    <t>Cloud Lake</t>
  </si>
  <si>
    <t>Delray Beach</t>
  </si>
  <si>
    <t>Glen Ridge</t>
  </si>
  <si>
    <t>Golf</t>
  </si>
  <si>
    <t>Greenacres</t>
  </si>
  <si>
    <t>Gulf Stream</t>
  </si>
  <si>
    <t>Haverhill</t>
  </si>
  <si>
    <t>Highland Beach</t>
  </si>
  <si>
    <t>Hypoluxo</t>
  </si>
  <si>
    <t>Juno Beach</t>
  </si>
  <si>
    <t>Jupiter</t>
  </si>
  <si>
    <t>Jupiter Inlet Colony</t>
  </si>
  <si>
    <t>Lake Clarke Shores</t>
  </si>
  <si>
    <t>Lake Park</t>
  </si>
  <si>
    <t>Lake Worth Beach</t>
  </si>
  <si>
    <t>Lantana</t>
  </si>
  <si>
    <t>Loxahatchee Groves</t>
  </si>
  <si>
    <t>Manalapan</t>
  </si>
  <si>
    <t>Mangonia Park</t>
  </si>
  <si>
    <t>North Palm Beach</t>
  </si>
  <si>
    <t>Ocean Ridge</t>
  </si>
  <si>
    <t>Pahokee</t>
  </si>
  <si>
    <t>Palm Beach Shores</t>
  </si>
  <si>
    <t>Palm Springs</t>
  </si>
  <si>
    <t>Riviera Beach</t>
  </si>
  <si>
    <t>Royal Palm Beach</t>
  </si>
  <si>
    <t>South Bay</t>
  </si>
  <si>
    <t>Tequesta</t>
  </si>
  <si>
    <t>Wellington</t>
  </si>
  <si>
    <t>Pasco County</t>
  </si>
  <si>
    <t>Dade City</t>
  </si>
  <si>
    <t>New Port Richey</t>
  </si>
  <si>
    <t>Port Richey</t>
  </si>
  <si>
    <t>St. Leo</t>
  </si>
  <si>
    <t>San Antonio</t>
  </si>
  <si>
    <t>Zephyrhills</t>
  </si>
  <si>
    <t>Belleair</t>
  </si>
  <si>
    <t>Belleair Beach</t>
  </si>
  <si>
    <t>Belleair Bluffs</t>
  </si>
  <si>
    <t>Belleair Shore</t>
  </si>
  <si>
    <t>Clearwater</t>
  </si>
  <si>
    <t>Dunedin</t>
  </si>
  <si>
    <t>Gulfport</t>
  </si>
  <si>
    <t>Indian Rocks Beach</t>
  </si>
  <si>
    <t>Indian Shores</t>
  </si>
  <si>
    <t>Kenneth City</t>
  </si>
  <si>
    <t>Largo</t>
  </si>
  <si>
    <t>Madeira Beach</t>
  </si>
  <si>
    <t>North Redington Beach</t>
  </si>
  <si>
    <t>Oldsmar</t>
  </si>
  <si>
    <t>Pinellas Park</t>
  </si>
  <si>
    <t>Redington Beach</t>
  </si>
  <si>
    <t>Redington Shores</t>
  </si>
  <si>
    <t>Safety Harbor</t>
  </si>
  <si>
    <t>St. Pete Beach</t>
  </si>
  <si>
    <t>St. Petersburg</t>
  </si>
  <si>
    <t>Seminole</t>
  </si>
  <si>
    <t>South Pasadena</t>
  </si>
  <si>
    <t>Tarpon Springs</t>
  </si>
  <si>
    <t>Treasure Island</t>
  </si>
  <si>
    <t>Polk County</t>
  </si>
  <si>
    <t>Auburndale</t>
  </si>
  <si>
    <t>Bartow</t>
  </si>
  <si>
    <t>Davenport</t>
  </si>
  <si>
    <t>Dundee</t>
  </si>
  <si>
    <t>Eagle Lake</t>
  </si>
  <si>
    <t>Fort Meade</t>
  </si>
  <si>
    <t>Frostproof</t>
  </si>
  <si>
    <t>Highland Park</t>
  </si>
  <si>
    <t>Hillcrest Heights</t>
  </si>
  <si>
    <t>Lake Alfred</t>
  </si>
  <si>
    <t>Lake Hamilton</t>
  </si>
  <si>
    <t>Lakeland</t>
  </si>
  <si>
    <t>Lake Wales</t>
  </si>
  <si>
    <t>Mulberry</t>
  </si>
  <si>
    <t>Polk City</t>
  </si>
  <si>
    <t>Winter Haven</t>
  </si>
  <si>
    <t>Putnam County</t>
  </si>
  <si>
    <t>Crescent City</t>
  </si>
  <si>
    <t>Interlachen</t>
  </si>
  <si>
    <t>Palatka</t>
  </si>
  <si>
    <t>Pomona Park</t>
  </si>
  <si>
    <t>Welaka</t>
  </si>
  <si>
    <t>St. Johns County</t>
  </si>
  <si>
    <t>St. Augustine</t>
  </si>
  <si>
    <t>St. Augustine Beach</t>
  </si>
  <si>
    <t>St. Lucie County</t>
  </si>
  <si>
    <t>Fort Pierce</t>
  </si>
  <si>
    <t>Port St. Lucie</t>
  </si>
  <si>
    <t>St. Lucie Village</t>
  </si>
  <si>
    <t>Santa Rosa County</t>
  </si>
  <si>
    <t>Gulf Breeze</t>
  </si>
  <si>
    <t>Jay</t>
  </si>
  <si>
    <t>Milton</t>
  </si>
  <si>
    <t>Sarasota County</t>
  </si>
  <si>
    <t>North Port</t>
  </si>
  <si>
    <t>Sarasota</t>
  </si>
  <si>
    <t>Venice</t>
  </si>
  <si>
    <t>Seminole County</t>
  </si>
  <si>
    <t>Altamonte Springs</t>
  </si>
  <si>
    <t>Casselberry</t>
  </si>
  <si>
    <t>Lake Mary</t>
  </si>
  <si>
    <t>Longwood</t>
  </si>
  <si>
    <t>Oviedo</t>
  </si>
  <si>
    <t>Sanford</t>
  </si>
  <si>
    <t>Winter Springs</t>
  </si>
  <si>
    <t>Sumter County</t>
  </si>
  <si>
    <t>Bushnell</t>
  </si>
  <si>
    <t>Center Hill</t>
  </si>
  <si>
    <t>Coleman</t>
  </si>
  <si>
    <t>Webster</t>
  </si>
  <si>
    <t>Wildwood</t>
  </si>
  <si>
    <t>Suwannee County</t>
  </si>
  <si>
    <t>Branford</t>
  </si>
  <si>
    <t>Live Oak</t>
  </si>
  <si>
    <t>Taylor County</t>
  </si>
  <si>
    <t>Perry</t>
  </si>
  <si>
    <t>Union County</t>
  </si>
  <si>
    <t>Lake Butler</t>
  </si>
  <si>
    <t>Raiford</t>
  </si>
  <si>
    <t>Volusia County</t>
  </si>
  <si>
    <t>Daytona Beach</t>
  </si>
  <si>
    <t>Daytona Beach Shores</t>
  </si>
  <si>
    <t>DeBary</t>
  </si>
  <si>
    <t>DeLand</t>
  </si>
  <si>
    <t>Deltona</t>
  </si>
  <si>
    <t>Edgewater</t>
  </si>
  <si>
    <t>Holly Hill</t>
  </si>
  <si>
    <t>Lake Helen</t>
  </si>
  <si>
    <t>New Smyrna Beach</t>
  </si>
  <si>
    <t>Oak Hill</t>
  </si>
  <si>
    <t>Orange City</t>
  </si>
  <si>
    <t>Ormond Beach</t>
  </si>
  <si>
    <t>Pierson</t>
  </si>
  <si>
    <t>Ponce Inlet</t>
  </si>
  <si>
    <t>Port Orange</t>
  </si>
  <si>
    <t>South Daytona</t>
  </si>
  <si>
    <t>Wakulla County</t>
  </si>
  <si>
    <t>St. Marks</t>
  </si>
  <si>
    <t>Sopchoppy</t>
  </si>
  <si>
    <t>Walton County</t>
  </si>
  <si>
    <t>DeFuniak Springs</t>
  </si>
  <si>
    <t>Freeport</t>
  </si>
  <si>
    <t>Paxton</t>
  </si>
  <si>
    <t>Washington County</t>
  </si>
  <si>
    <t>Caryville</t>
  </si>
  <si>
    <t>Chipley</t>
  </si>
  <si>
    <t>Ebro</t>
  </si>
  <si>
    <t>Vernon</t>
  </si>
  <si>
    <t>Wausau</t>
  </si>
  <si>
    <t>county</t>
  </si>
  <si>
    <t>April 1, 2020 Estimate less Inmates</t>
  </si>
  <si>
    <t>April 1, 2020 Population Estimate</t>
  </si>
  <si>
    <t>Alachua County</t>
  </si>
  <si>
    <t>Gainesville</t>
  </si>
  <si>
    <t>Baker County</t>
  </si>
  <si>
    <t>Broward County</t>
  </si>
  <si>
    <t>Cooper City</t>
  </si>
  <si>
    <t>Columbia County</t>
  </si>
  <si>
    <t>Lake City</t>
  </si>
  <si>
    <t>Gadsden County</t>
  </si>
  <si>
    <t>Chattahoochee</t>
  </si>
  <si>
    <t>Hillsborough County</t>
  </si>
  <si>
    <t>Tampa</t>
  </si>
  <si>
    <t>Jackson County</t>
  </si>
  <si>
    <t>Marianna</t>
  </si>
  <si>
    <t>Miami-Dade County</t>
  </si>
  <si>
    <t>Miami</t>
  </si>
  <si>
    <t>Orange County</t>
  </si>
  <si>
    <t>Orlando</t>
  </si>
  <si>
    <t>Palm Beach County</t>
  </si>
  <si>
    <t>Pinellas County</t>
  </si>
  <si>
    <t>Fanning Springs (whole)</t>
  </si>
  <si>
    <t>Flagler Beach (whole)</t>
  </si>
  <si>
    <t>Longboat Key (whole)</t>
  </si>
  <si>
    <t>Marineland (whole)</t>
  </si>
  <si>
    <t>Muni/Area Name</t>
  </si>
  <si>
    <t>Unincorporated Alachua County</t>
  </si>
  <si>
    <t>Unincorporated Baker County</t>
  </si>
  <si>
    <t>Panama City</t>
  </si>
  <si>
    <t>Unincorporated Bradford County</t>
  </si>
  <si>
    <t>Melbourne</t>
  </si>
  <si>
    <t>Pembroke Pines</t>
  </si>
  <si>
    <t>Unincorporated Calhoun County</t>
  </si>
  <si>
    <t>Unincorporated Charlotte County</t>
  </si>
  <si>
    <t>Unincorporated Citrus County</t>
  </si>
  <si>
    <t>Unincorporated Clay County</t>
  </si>
  <si>
    <t>Unincorporated Collier County</t>
  </si>
  <si>
    <t>Unincorporated Columbia County</t>
  </si>
  <si>
    <t>Unincorporated DeSoto County</t>
  </si>
  <si>
    <t>Unincorporated Dixie County</t>
  </si>
  <si>
    <t>Unincorporated Escambia County</t>
  </si>
  <si>
    <t>Unincorporated Flagler County</t>
  </si>
  <si>
    <t>Unincorporated Franklin County</t>
  </si>
  <si>
    <t>Unincorporated Gadsden County</t>
  </si>
  <si>
    <t>Unincorporated Gilchrist County</t>
  </si>
  <si>
    <t>Unincorporated Glades County</t>
  </si>
  <si>
    <t>Unincorporated Gulf County</t>
  </si>
  <si>
    <t>Unincorporated Hamilton County</t>
  </si>
  <si>
    <t>Unincorporated Hardee County</t>
  </si>
  <si>
    <t>Unincorporated Hendry County</t>
  </si>
  <si>
    <t>Unincorporated Hernando County</t>
  </si>
  <si>
    <t>Unincorporated Highlands County</t>
  </si>
  <si>
    <t>Unincorporated Hillsborough County</t>
  </si>
  <si>
    <t>Unincorporated Holmes County</t>
  </si>
  <si>
    <t>Vero Beach</t>
  </si>
  <si>
    <t>Unincorporated Jackson County</t>
  </si>
  <si>
    <t>Unincorporated Jefferson County</t>
  </si>
  <si>
    <t>Unincorporated Lafayette County</t>
  </si>
  <si>
    <t>Bonita Springs</t>
  </si>
  <si>
    <t>Estero</t>
  </si>
  <si>
    <t>Unincorporated Leon County</t>
  </si>
  <si>
    <t>Unincorporated Levy County</t>
  </si>
  <si>
    <t>Unincorporated Liberty County</t>
  </si>
  <si>
    <t>Madison</t>
  </si>
  <si>
    <t>Unincorporated Manatee County</t>
  </si>
  <si>
    <t>Indiantown</t>
  </si>
  <si>
    <t>Unincorporated Martin County</t>
  </si>
  <si>
    <t>Coral Gables</t>
  </si>
  <si>
    <t>Doral</t>
  </si>
  <si>
    <t>Hialeah</t>
  </si>
  <si>
    <t>Homestead</t>
  </si>
  <si>
    <t>Islandia</t>
  </si>
  <si>
    <t>Miami Beach</t>
  </si>
  <si>
    <t>Miami Gardens</t>
  </si>
  <si>
    <t>North Miami</t>
  </si>
  <si>
    <t>Palmetto Bay</t>
  </si>
  <si>
    <t>Unincorporated Monroe County</t>
  </si>
  <si>
    <t>Unincorporated Nassau County</t>
  </si>
  <si>
    <t>Unincorporated Okaloosa County</t>
  </si>
  <si>
    <t>Unincorporated Okeechobee County</t>
  </si>
  <si>
    <t>Unincorporated Orange County</t>
  </si>
  <si>
    <t>Unincorporated Osceola County</t>
  </si>
  <si>
    <t>Palm Beach</t>
  </si>
  <si>
    <t>Palm Beach Gardens</t>
  </si>
  <si>
    <t>South Palm Beach</t>
  </si>
  <si>
    <t>Westlake</t>
  </si>
  <si>
    <t>West Palm Beach</t>
  </si>
  <si>
    <t>Unincorporated Palm Beach County</t>
  </si>
  <si>
    <t>Unincorporated Pasco County</t>
  </si>
  <si>
    <t>Unincorporated Pinellas County</t>
  </si>
  <si>
    <t>Haines City</t>
  </si>
  <si>
    <t>Unincorporated Putnam County</t>
  </si>
  <si>
    <t>Hastings</t>
  </si>
  <si>
    <t>Unincorporated St. Johns County</t>
  </si>
  <si>
    <t>Unincorporated St. Lucie County</t>
  </si>
  <si>
    <t>Unincorporated Santa Rosa County</t>
  </si>
  <si>
    <t>Unincorporated Sarasota County</t>
  </si>
  <si>
    <t>Unincorporated Seminole County</t>
  </si>
  <si>
    <t>Unincorporated Sumter County</t>
  </si>
  <si>
    <t>Unincorporated Suwannee County</t>
  </si>
  <si>
    <t>Unincorporated Taylor County</t>
  </si>
  <si>
    <t>Worthington Springs</t>
  </si>
  <si>
    <t>Unincorporated Volusia County</t>
  </si>
  <si>
    <t>Unincorporated Wakulla County</t>
  </si>
  <si>
    <t>Unincorporated Walton County</t>
  </si>
  <si>
    <t>Unincorporated Washington County</t>
  </si>
  <si>
    <t>County</t>
  </si>
  <si>
    <t>Projections, April 1                                           </t>
  </si>
  <si>
    <t>Estimates</t>
  </si>
  <si>
    <t>FLORIDA</t>
  </si>
  <si>
    <t>Adopted Estimates: County Population Forecast</t>
  </si>
  <si>
    <t>CAGR: 5 Year Intervals</t>
  </si>
  <si>
    <t>Population Estimates using CAGR &amp; 5 Year Estimates</t>
  </si>
  <si>
    <t>County and State</t>
  </si>
  <si>
    <t>Growth Rate over Period</t>
  </si>
  <si>
    <t>2022 to 2026</t>
  </si>
  <si>
    <t>2027 to 2031</t>
  </si>
  <si>
    <t>2032 to 2036</t>
  </si>
  <si>
    <t>2037 to 2041</t>
  </si>
  <si>
    <t>Municipality</t>
  </si>
  <si>
    <t>Government Type</t>
  </si>
  <si>
    <t>jurisdiction type</t>
  </si>
  <si>
    <t>municipality</t>
  </si>
  <si>
    <t>County Names</t>
  </si>
  <si>
    <t>MuniNames</t>
  </si>
  <si>
    <t>Unincorporated Duval County</t>
  </si>
  <si>
    <t>concatenate</t>
  </si>
  <si>
    <t>Year</t>
  </si>
  <si>
    <t>Population Growth Rate for County</t>
  </si>
  <si>
    <t>Population Projection</t>
  </si>
  <si>
    <t>Unincorporated Bay County</t>
  </si>
  <si>
    <t>Unincorporated Brevard County</t>
  </si>
  <si>
    <t>Unincorporated Broward County</t>
  </si>
  <si>
    <t>Unincorporated Indian River County</t>
  </si>
  <si>
    <t>Unincorporated Lake County</t>
  </si>
  <si>
    <t>Unincorporated Lee County</t>
  </si>
  <si>
    <t>Unincorporated Madison County</t>
  </si>
  <si>
    <t>Unincorporated Marion County</t>
  </si>
  <si>
    <t>Unincorporated Miami-Dade County</t>
  </si>
  <si>
    <t>Unincorporated Polk County</t>
  </si>
  <si>
    <t>Unincorporated Union County</t>
  </si>
  <si>
    <t>Please select your county:</t>
  </si>
  <si>
    <t>Select your jurisdiction type:</t>
  </si>
  <si>
    <t>Select your municipality:</t>
  </si>
  <si>
    <t>April 1, 2020 to 2025</t>
  </si>
  <si>
    <t>2025 to 2030</t>
  </si>
  <si>
    <t>2030 to 2035</t>
  </si>
  <si>
    <t>2035 to 2040</t>
  </si>
  <si>
    <t>2040 to 2045</t>
  </si>
  <si>
    <t>Population Estimate Tool</t>
  </si>
  <si>
    <t>For municipalities, the correct county must be chosen for the growth rate calculations to appear. The four multi-county municipalities may choose either of their two counties to base their growth rate on.</t>
  </si>
  <si>
    <t xml:space="preserve">The 2020 estimate for either a municipality or the unincorporated portion of a county is grown by a county-level growth rate, which is the compound annual growth rate based on the quinquennial county estimates. </t>
  </si>
  <si>
    <t>2020 Population Estimate</t>
  </si>
  <si>
    <t>General Instructions:</t>
  </si>
  <si>
    <t xml:space="preserve">Fill in one of the cells highlighted green. </t>
  </si>
  <si>
    <r>
      <t xml:space="preserve">Enter the </t>
    </r>
    <r>
      <rPr>
        <b/>
        <sz val="12"/>
        <color theme="1"/>
        <rFont val="Calibri"/>
        <family val="2"/>
        <scheme val="minor"/>
      </rPr>
      <t>most recent</t>
    </r>
    <r>
      <rPr>
        <sz val="12"/>
        <color theme="1"/>
        <rFont val="Calibri"/>
        <family val="2"/>
        <scheme val="minor"/>
      </rPr>
      <t xml:space="preserve"> O&amp;M expenditure data you have, for either 2021-2022 or, lacking that, 2020-2021.</t>
    </r>
  </si>
  <si>
    <t xml:space="preserve">The cells highlighted yellow in the "Forecast Aggregated into 5-Year Increments for Part 5.1" table can be copied and pasted into Part 5.1 of the Stormwater Template. </t>
  </si>
  <si>
    <t>Further Adjustments:</t>
  </si>
  <si>
    <t>The "CPI Data &amp; Expenditure Forecast Calculation" table will automatically estimate future O&amp;M expenditures using the Consumer Price Index (All Urban, Seasonally Adjusted) forecast.</t>
  </si>
  <si>
    <t>If you expect a large change in expenditures in a future year, you may enter a value in the "Adjustments (in $ thousands)" column if you expect a large jump or fall in a particular year.</t>
  </si>
  <si>
    <t>If that change causes an increase of 15% or more in one of the 5-year increments, the 5-year growth rate below the Part 5.1 table will be highlighted red. Please describe the cause of this expenditure growth in your response on the  main template.</t>
  </si>
  <si>
    <t>Enter O&amp;M Expenditures</t>
  </si>
  <si>
    <t>Local Fiscal Year</t>
  </si>
  <si>
    <t>Expenditures</t>
  </si>
  <si>
    <t>Forecast Growth</t>
  </si>
  <si>
    <t>2020 - 2021</t>
  </si>
  <si>
    <t>2021 - 2022</t>
  </si>
  <si>
    <t>Forecast Aggregated into 5-Year Increments for Part 5.1</t>
  </si>
  <si>
    <t>Routine Operation and Maintenance</t>
  </si>
  <si>
    <t>LFY 2021-2022</t>
  </si>
  <si>
    <t>2022-23 to 
2026-27</t>
  </si>
  <si>
    <t>2027-28 to 
2031-32</t>
  </si>
  <si>
    <t>2032-33 to 
2036-37</t>
  </si>
  <si>
    <t>2037-38 to 
2041-42</t>
  </si>
  <si>
    <t>Copy and paste as text into table:</t>
  </si>
  <si>
    <t>Brief Description Required with +15% Growth</t>
  </si>
  <si>
    <t>CPI Data &amp; Expenditure Forecast Calculation</t>
  </si>
  <si>
    <t>CPI Forecast, Local Fiscal Year</t>
  </si>
  <si>
    <t>Expenditure Forecast Calculation</t>
  </si>
  <si>
    <t>Consumer Price Index, All-Urban</t>
  </si>
  <si>
    <t>Growth Rate</t>
  </si>
  <si>
    <t>Expected Expenditures</t>
  </si>
  <si>
    <t>Adjustments 
(in $ thousands)</t>
  </si>
  <si>
    <t>Expenditure Forecast</t>
  </si>
  <si>
    <t>History and  National Forecast</t>
  </si>
  <si>
    <t>2022 - 2023</t>
  </si>
  <si>
    <t>2023 - 2024</t>
  </si>
  <si>
    <t>2024 - 2025</t>
  </si>
  <si>
    <t>2025 - 2026</t>
  </si>
  <si>
    <t>2026 - 2027</t>
  </si>
  <si>
    <t>2027 - 2028</t>
  </si>
  <si>
    <t>2028 - 2029</t>
  </si>
  <si>
    <t>2029 - 2030</t>
  </si>
  <si>
    <t>2030 - 2031</t>
  </si>
  <si>
    <t>Projected Growth Based on 5-Year Rolling Average</t>
  </si>
  <si>
    <t>2031 - 2032</t>
  </si>
  <si>
    <t>2032 - 2033</t>
  </si>
  <si>
    <t>2033 - 2034</t>
  </si>
  <si>
    <t>2034 - 2035</t>
  </si>
  <si>
    <t>2035 - 2036</t>
  </si>
  <si>
    <t>2036 - 2037</t>
  </si>
  <si>
    <t>2037 - 2038</t>
  </si>
  <si>
    <t>2038 - 2039</t>
  </si>
  <si>
    <t>2039 - 2040</t>
  </si>
  <si>
    <t>2040 - 2041</t>
  </si>
  <si>
    <t>2041 - 2042</t>
  </si>
  <si>
    <t>Operation &amp; Maintenance Expenditure Forecast: Population</t>
  </si>
  <si>
    <t xml:space="preserve">Fill in the cells highlighted green. </t>
  </si>
  <si>
    <t>Enter Jurisdiction Information</t>
  </si>
  <si>
    <t>Population Data &amp; Expenditure Forecast Calculation</t>
  </si>
  <si>
    <t>Population Estimates</t>
  </si>
  <si>
    <t>Population Estimate</t>
  </si>
  <si>
    <t>Population Estimate Timing</t>
  </si>
  <si>
    <t>Enter your jurisdiction's county, type, and, if applicable, municipality name.</t>
  </si>
  <si>
    <t>The "Population Data &amp; Expenditure Forecast Calculation" table will automatically estimate future O&amp;M expenditures using the county population forecast growth rate. See the Annual Population Growth tab for further information.</t>
  </si>
  <si>
    <t>Project Cost Forecast: Public Utilities (except Telecommunications) Chained Price Index</t>
  </si>
  <si>
    <t xml:space="preserve">Enter the rough estimate of the project cost (in $ thousands). From dropdown lists, choose the base year of that estimate, as well as the start and end year of the project. </t>
  </si>
  <si>
    <t>Even if a project will be completed within one year, you must enter both the start year and end year.</t>
  </si>
  <si>
    <t>Original Cost Estimate</t>
  </si>
  <si>
    <t>Base Year of Original Cost Estimate</t>
  </si>
  <si>
    <t>Start Year of Project</t>
  </si>
  <si>
    <t>End Year of Project</t>
  </si>
  <si>
    <t>Expenditures (in $thousands)</t>
  </si>
  <si>
    <t>2037-38 to 2041-42</t>
  </si>
  <si>
    <t>Chained Price Index--Public Utilities except Telecommunications</t>
  </si>
  <si>
    <t>Chained Price Index</t>
  </si>
  <si>
    <t>Multiplier</t>
  </si>
  <si>
    <t>Project
 Underway</t>
  </si>
  <si>
    <t>Annual Expenditures</t>
  </si>
  <si>
    <t>2016 - 2017</t>
  </si>
  <si>
    <t>2017 - 2018</t>
  </si>
  <si>
    <t>2018 - 2019</t>
  </si>
  <si>
    <t>2019 - 2020</t>
  </si>
  <si>
    <t>ANNUALIZED TO LFY</t>
  </si>
  <si>
    <t>Chained Price Index--Public Utilities</t>
  </si>
  <si>
    <t>LFY</t>
  </si>
  <si>
    <t>CPI</t>
  </si>
  <si>
    <t>JPIFNRESPU</t>
  </si>
  <si>
    <t>JPIFNRESPUO</t>
  </si>
  <si>
    <t>2009 - 10</t>
  </si>
  <si>
    <t>N/A</t>
  </si>
  <si>
    <t>2010 - 11</t>
  </si>
  <si>
    <t>2011 - 12</t>
  </si>
  <si>
    <t>2012 - 13</t>
  </si>
  <si>
    <t>2013 - 14</t>
  </si>
  <si>
    <t>2014 - 15</t>
  </si>
  <si>
    <t>2015 - 16</t>
  </si>
  <si>
    <t>2016 - 17</t>
  </si>
  <si>
    <t>2017 - 18</t>
  </si>
  <si>
    <t>2018 - 19</t>
  </si>
  <si>
    <t>2019 - 20</t>
  </si>
  <si>
    <t>2020 - 21</t>
  </si>
  <si>
    <t>2021 - 22</t>
  </si>
  <si>
    <t>2022 - 23</t>
  </si>
  <si>
    <t>2023 - 24</t>
  </si>
  <si>
    <t>2024 - 25</t>
  </si>
  <si>
    <t>2025 - 26</t>
  </si>
  <si>
    <t>2026 - 27</t>
  </si>
  <si>
    <t>2027 - 28</t>
  </si>
  <si>
    <t>2028 - 29</t>
  </si>
  <si>
    <t>2029 - 30</t>
  </si>
  <si>
    <t>2030 - 31</t>
  </si>
  <si>
    <t>2043 - 2044</t>
  </si>
  <si>
    <t>2044 - 2045</t>
  </si>
  <si>
    <t>2045 - 2046</t>
  </si>
  <si>
    <t>2046 - 2047</t>
  </si>
  <si>
    <t>2047 - 2048</t>
  </si>
  <si>
    <t>2048 - 2049</t>
  </si>
  <si>
    <t>2049 - 2050</t>
  </si>
  <si>
    <t>2050 - 2051</t>
  </si>
  <si>
    <t>2051 - 2052</t>
  </si>
  <si>
    <t>2042 - 2043</t>
  </si>
  <si>
    <t>2015 - 2016</t>
  </si>
  <si>
    <t>Count of Fiscal Years</t>
  </si>
  <si>
    <t>Cost Estimate Adjusted to 2022 -2023</t>
  </si>
  <si>
    <t>FY</t>
  </si>
  <si>
    <t>Year#</t>
  </si>
  <si>
    <t>The "Chained Price Index--Public Utilities except Telecommunications" table will autofill. The cost is spread equally across the applicable years.</t>
  </si>
  <si>
    <t>The projections extend to 2052 to account for long-term projects or projects that begin late in the 20-year report timeframe.</t>
  </si>
  <si>
    <t>Project Cost Forecast: Consumer Price Index</t>
  </si>
  <si>
    <t>Consumer Price Index</t>
  </si>
  <si>
    <t>The "Consumer Price Index" table will autofill. The cost is spread equally across the applicable years.</t>
  </si>
  <si>
    <t>INTRODUCTION</t>
  </si>
  <si>
    <t xml:space="preserve">GENERAL INSTRUCTIONS FOR USING THE TEMPLATE </t>
  </si>
  <si>
    <t>The growth rates contained in this workbook are based on forecasts developed by the Florida Consensus Estimating Conferences and industry-specific price deflators that EDR incorporates into its economic forecasts. As the economic forecast data only extends ten years into the future, a five-year rolling average was used to project growth into the full 20-year time horizon.</t>
  </si>
  <si>
    <t>This population forecast is based on the Florida Demographic Estimating Conference's official April 1, 2020, population estimate and the 2020-2045 county population forecast. The April 1, 2020, estimate does not include inmates or patients residing in the institutions listed in section 186.901(2), Florida Statutes. These estimates were adopted in March, 2021, by the Florida Demographic Estimating Conference.</t>
  </si>
  <si>
    <t>For municipalities, the correct county must be chosen for the growth rate calculations to appear.* The four multi-county municipalities may choose either of their two counties to base their growth rate on.</t>
  </si>
  <si>
    <t>* Jacksonville's current and projected estimates are classified under "county" and labeled "Unincorporated Duval County."</t>
  </si>
  <si>
    <t>Annual Population Growth</t>
  </si>
  <si>
    <t>O&amp;M - CPI Calculation</t>
  </si>
  <si>
    <t>O&amp;M - Population Calculation</t>
  </si>
  <si>
    <t>Project Calculation - CPI</t>
  </si>
  <si>
    <t>Links to Optional Growth Rate Schedules:</t>
  </si>
  <si>
    <t>OPTIONAL GROWTH RATE SCHEDULES FOR THE 
STORMWATER 20-YEAR NEEDS ANALYSIS AND WASTEWATER 20-YEAR NEEDS ANALYSIS</t>
  </si>
  <si>
    <t>• The population forecast projects a county or municipal population. The information is not directly applicable to a specific part of the templates requiring data entry, but is provided in case a local government would like to incorporate population growth into their own expenditure projections.</t>
  </si>
  <si>
    <t xml:space="preserve">Copy the cost estimate, adjusted to fiscal years and aggregated into 5-year intervals, and paste as values into the appropriate template table containing a project list. </t>
  </si>
  <si>
    <t>Copy &amp; paste as values into template:</t>
  </si>
  <si>
    <t>Chained Price Index--Public Utilities (including Telecommunications)</t>
  </si>
  <si>
    <r>
      <t>Project Cost Forecast: Public Utilities (</t>
    </r>
    <r>
      <rPr>
        <b/>
        <u/>
        <sz val="14"/>
        <color theme="1"/>
        <rFont val="Calibri"/>
        <family val="2"/>
        <scheme val="minor"/>
      </rPr>
      <t>including</t>
    </r>
    <r>
      <rPr>
        <b/>
        <sz val="14"/>
        <color theme="1"/>
        <rFont val="Calibri"/>
        <family val="2"/>
        <scheme val="minor"/>
      </rPr>
      <t xml:space="preserve"> Telecommunications) Chained Price Index</t>
    </r>
  </si>
  <si>
    <t>Project Calculation - Public Utilities except Telecommunications</t>
  </si>
  <si>
    <r>
      <t>Project Calculation - Public Utilities (</t>
    </r>
    <r>
      <rPr>
        <b/>
        <u/>
        <sz val="12"/>
        <color theme="10"/>
        <rFont val="Calibri"/>
        <family val="2"/>
        <scheme val="minor"/>
      </rPr>
      <t>including</t>
    </r>
    <r>
      <rPr>
        <u/>
        <sz val="12"/>
        <color theme="10"/>
        <rFont val="Calibri"/>
        <family val="2"/>
        <scheme val="minor"/>
      </rPr>
      <t xml:space="preserve"> Telecommunications)</t>
    </r>
  </si>
  <si>
    <t>The "Chained Price Index--Public Utilities (including Telecommunications)" table will autofill. The cost is spread equally across the applicable years.</t>
  </si>
  <si>
    <t>• There are two O&amp;M forecasts, one based on the Consumer Price Index (CPI) and one based purely on population growth. With either of these, you may enter your most recent O&amp;M expenditures in one of the cells highlighted in green. O&amp;M expenditure projections are automatically calculated and then aggregated into the 5-year increments required by the Needs Analysis Template. These tabs have space to add an increase (or decrease) in O&amp;M expenditures which is incorporated into the calculations for subsequent years.</t>
  </si>
  <si>
    <t>In the O&amp;M and Project Calculation forecasts, data entry cells needed to calculate future expenditures are highlighted in green. Cells highlighted in yellow contain the projected expenditures aggregated into 5-year increments. These yellow cells can be copied and pasted into EDR's template.</t>
  </si>
  <si>
    <t>This workbook contains growth rate schedules that may be useful to local governments when completing their 20-year needs analyses for stormwater management and/or wastewater services (sections 403.9301 and 403.9302, Florida Statutes). Using these growth rates is completely optional, even if a local government chooses to use the Office of Economic and Demographic Research's (EDR) templates. Some local governments will have more detailed local projections that already address growth. The provided growth rate schedules are not intended to override your judgment as to the best rates.</t>
  </si>
  <si>
    <t>• The Project Calculation tabs adjust a project's cost estimate into the appropriate timeframe. A cost estimate and the estimate's base year are required, along with the project's timeframe. In the worksheet, the cost is adjusted and spread equally across all years of the project.</t>
  </si>
  <si>
    <t xml:space="preserve">Broadly, there are three types of forecasts in this workbook. A population forecast, Operation &amp; Maintenance (O&amp;M) forecasts, and Project forecasts. </t>
  </si>
  <si>
    <t>Operation &amp; Maintenance Expenditure Forecast: Consumer Price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</si>
</sst>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quot;$&quot;#,##0"/>
    <numFmt numFmtId="165" formatCode="0.000"/>
    <numFmt numFmtId="166" formatCode="[$-409]mmmm\ d\,\ yyyy;@"/>
    <numFmt numFmtId="167" formatCode="_(&quot;$&quot;* #,##0_);_(&quot;$&quot;* \(#,##0\);_(&quot;$&quot;* &quot;-&quot;??_);_(@_)"/>
    <numFmt numFmtId="168" formatCode="&quot;$&quot;#,##0.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font>
    <font>
      <sz val="11"/>
      <name val="Calibri"/>
      <family val="2"/>
      <scheme val="minor"/>
    </font>
    <font>
      <sz val="10"/>
      <color indexed="8"/>
      <name val="Arial"/>
      <family val="2"/>
    </font>
    <font>
      <sz val="10"/>
      <color indexed="8"/>
      <name val="Arial"/>
      <family val="1"/>
      <charset val="204"/>
    </font>
    <font>
      <u/>
      <sz val="10"/>
      <color indexed="8"/>
      <name val="Arial"/>
      <family val="2"/>
    </font>
    <font>
      <b/>
      <sz val="10"/>
      <color indexed="8"/>
      <name val="Arial"/>
      <family val="2"/>
    </font>
    <font>
      <sz val="12"/>
      <color theme="1"/>
      <name val="Calibri"/>
      <family val="2"/>
      <scheme val="minor"/>
    </font>
    <font>
      <sz val="12"/>
      <color theme="0"/>
      <name val="Calibri"/>
      <family val="2"/>
      <scheme val="minor"/>
    </font>
    <font>
      <b/>
      <sz val="14"/>
      <color theme="1"/>
      <name val="Calibri"/>
      <family val="2"/>
      <scheme val="minor"/>
    </font>
    <font>
      <b/>
      <sz val="16"/>
      <color theme="1"/>
      <name val="Calibri"/>
      <family val="2"/>
      <scheme val="minor"/>
    </font>
    <font>
      <sz val="4"/>
      <color theme="1"/>
      <name val="Calibri"/>
      <family val="2"/>
      <scheme val="minor"/>
    </font>
    <font>
      <sz val="12"/>
      <color theme="0" tint="-0.249977111117893"/>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sz val="12"/>
      <color theme="0" tint="-0.14999847407452621"/>
      <name val="Calibri"/>
      <family val="2"/>
      <scheme val="minor"/>
    </font>
    <font>
      <b/>
      <sz val="4"/>
      <color theme="1"/>
      <name val="Calibri"/>
      <family val="2"/>
      <scheme val="minor"/>
    </font>
    <font>
      <u/>
      <sz val="12"/>
      <color theme="1"/>
      <name val="Calibri"/>
      <family val="2"/>
      <scheme val="minor"/>
    </font>
    <font>
      <u/>
      <sz val="11"/>
      <color theme="10"/>
      <name val="Calibri"/>
      <family val="2"/>
      <scheme val="minor"/>
    </font>
    <font>
      <u/>
      <sz val="12"/>
      <color theme="10"/>
      <name val="Calibri"/>
      <family val="2"/>
      <scheme val="minor"/>
    </font>
    <font>
      <b/>
      <u/>
      <sz val="14"/>
      <color theme="1"/>
      <name val="Calibri"/>
      <family val="2"/>
      <scheme val="minor"/>
    </font>
    <font>
      <b/>
      <u/>
      <sz val="12"/>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s>
  <borders count="31">
    <border>
      <left/>
      <right/>
      <top/>
      <bottom/>
      <diagonal/>
    </border>
    <border>
      <left/>
      <right/>
      <top/>
      <bottom style="double">
        <color indexed="64"/>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lignment horizontal="left" indent="1"/>
    </xf>
    <xf numFmtId="44" fontId="1" fillId="0" borderId="0" applyFont="0" applyFill="0" applyBorder="0" applyAlignment="0" applyProtection="0"/>
    <xf numFmtId="0" fontId="21" fillId="0" borderId="0" applyNumberFormat="0" applyFill="0" applyBorder="0" applyAlignment="0" applyProtection="0"/>
  </cellStyleXfs>
  <cellXfs count="325">
    <xf numFmtId="0" fontId="0" fillId="0" borderId="0" xfId="0"/>
    <xf numFmtId="3" fontId="4" fillId="0" borderId="0" xfId="1" applyNumberFormat="1" applyFont="1" applyFill="1" applyBorder="1"/>
    <xf numFmtId="1" fontId="0" fillId="0" borderId="0" xfId="0" applyNumberFormat="1"/>
    <xf numFmtId="49" fontId="2" fillId="0" borderId="1" xfId="0" applyNumberFormat="1" applyFont="1" applyFill="1" applyBorder="1" applyAlignment="1">
      <alignment horizontal="right" wrapText="1"/>
    </xf>
    <xf numFmtId="0" fontId="5" fillId="0" borderId="0" xfId="0" applyFont="1" applyAlignment="1">
      <alignment horizontal="left" vertical="top" wrapText="1"/>
    </xf>
    <xf numFmtId="0" fontId="6" fillId="0" borderId="0" xfId="0" applyFont="1" applyAlignment="1">
      <alignment horizontal="left" vertical="top" wrapText="1" indent="2"/>
    </xf>
    <xf numFmtId="3" fontId="5" fillId="0" borderId="0" xfId="0" applyNumberFormat="1" applyFont="1" applyBorder="1" applyAlignment="1">
      <alignment horizontal="right" vertical="center" wrapText="1"/>
    </xf>
    <xf numFmtId="3" fontId="5" fillId="0" borderId="0" xfId="0" applyNumberFormat="1" applyFont="1" applyBorder="1" applyAlignment="1">
      <alignment horizontal="right" vertical="top" wrapText="1"/>
    </xf>
    <xf numFmtId="10" fontId="0" fillId="0" borderId="0" xfId="2" applyNumberFormat="1" applyFont="1"/>
    <xf numFmtId="3" fontId="0" fillId="0" borderId="0" xfId="0" applyNumberFormat="1"/>
    <xf numFmtId="0" fontId="2" fillId="0" borderId="0" xfId="0" applyFont="1"/>
    <xf numFmtId="0" fontId="8" fillId="0" borderId="0" xfId="0" applyFont="1" applyBorder="1" applyAlignment="1">
      <alignment horizontal="center" vertical="center" wrapText="1"/>
    </xf>
    <xf numFmtId="1" fontId="8" fillId="0" borderId="0" xfId="0" applyNumberFormat="1"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8" fillId="0" borderId="2" xfId="0" applyFont="1" applyBorder="1" applyAlignment="1">
      <alignment horizontal="center" vertical="center"/>
    </xf>
    <xf numFmtId="0" fontId="5" fillId="0" borderId="3" xfId="0" applyFont="1" applyBorder="1" applyAlignment="1">
      <alignment horizontal="left" vertical="center"/>
    </xf>
    <xf numFmtId="0" fontId="5" fillId="0" borderId="0" xfId="0" applyFont="1" applyAlignment="1">
      <alignment horizontal="left" vertical="top"/>
    </xf>
    <xf numFmtId="3" fontId="4" fillId="0" borderId="0" xfId="1" applyNumberFormat="1" applyFont="1" applyFill="1" applyBorder="1" applyAlignment="1"/>
    <xf numFmtId="3" fontId="0" fillId="0" borderId="0" xfId="1" applyNumberFormat="1" applyFont="1" applyFill="1" applyBorder="1" applyAlignment="1"/>
    <xf numFmtId="0" fontId="9" fillId="0" borderId="0" xfId="0" applyFont="1"/>
    <xf numFmtId="0" fontId="0" fillId="2" borderId="0" xfId="0" applyFill="1"/>
    <xf numFmtId="3" fontId="4" fillId="2" borderId="0" xfId="1" applyNumberFormat="1" applyFont="1" applyFill="1" applyBorder="1" applyAlignment="1"/>
    <xf numFmtId="3" fontId="0" fillId="2" borderId="0" xfId="1" applyNumberFormat="1" applyFont="1" applyFill="1" applyBorder="1" applyAlignment="1"/>
    <xf numFmtId="0" fontId="9" fillId="4" borderId="0" xfId="0" applyFont="1" applyFill="1"/>
    <xf numFmtId="0" fontId="9" fillId="4" borderId="8" xfId="0" applyFont="1" applyFill="1" applyBorder="1"/>
    <xf numFmtId="3" fontId="9" fillId="4" borderId="9" xfId="0" applyNumberFormat="1" applyFont="1" applyFill="1" applyBorder="1"/>
    <xf numFmtId="3" fontId="9" fillId="4" borderId="8" xfId="0" applyNumberFormat="1" applyFont="1" applyFill="1" applyBorder="1"/>
    <xf numFmtId="3" fontId="9" fillId="4" borderId="10" xfId="0" applyNumberFormat="1" applyFont="1" applyFill="1" applyBorder="1"/>
    <xf numFmtId="10" fontId="9" fillId="4" borderId="9" xfId="2" applyNumberFormat="1" applyFont="1" applyFill="1" applyBorder="1"/>
    <xf numFmtId="10" fontId="9" fillId="4" borderId="8" xfId="2" applyNumberFormat="1" applyFont="1" applyFill="1" applyBorder="1"/>
    <xf numFmtId="0" fontId="13" fillId="4" borderId="0" xfId="0" applyFont="1" applyFill="1"/>
    <xf numFmtId="0" fontId="13" fillId="4" borderId="0" xfId="0" applyFont="1" applyFill="1" applyBorder="1" applyAlignment="1">
      <alignment wrapText="1"/>
    </xf>
    <xf numFmtId="0" fontId="13" fillId="0" borderId="0" xfId="0" applyFont="1"/>
    <xf numFmtId="0" fontId="9" fillId="4" borderId="0" xfId="0" applyFont="1" applyFill="1" applyAlignment="1">
      <alignment horizontal="center"/>
    </xf>
    <xf numFmtId="0" fontId="9" fillId="6" borderId="0" xfId="0" applyFont="1" applyFill="1"/>
    <xf numFmtId="0" fontId="11" fillId="4" borderId="15" xfId="0" applyFont="1" applyFill="1" applyBorder="1"/>
    <xf numFmtId="0" fontId="9" fillId="4" borderId="16" xfId="0" applyFont="1" applyFill="1" applyBorder="1"/>
    <xf numFmtId="0" fontId="9" fillId="4" borderId="16" xfId="0" applyFont="1" applyFill="1" applyBorder="1" applyAlignment="1">
      <alignment horizontal="center"/>
    </xf>
    <xf numFmtId="0" fontId="9" fillId="4" borderId="17" xfId="0" applyFont="1" applyFill="1" applyBorder="1"/>
    <xf numFmtId="0" fontId="9" fillId="4" borderId="0" xfId="0" applyFont="1" applyFill="1" applyBorder="1"/>
    <xf numFmtId="0" fontId="9" fillId="4" borderId="15" xfId="0" applyFont="1" applyFill="1" applyBorder="1" applyAlignment="1">
      <alignment horizontal="left" indent="3"/>
    </xf>
    <xf numFmtId="0" fontId="9" fillId="4" borderId="18" xfId="0" applyFont="1" applyFill="1" applyBorder="1"/>
    <xf numFmtId="0" fontId="9" fillId="4" borderId="19" xfId="0" applyFont="1" applyFill="1" applyBorder="1"/>
    <xf numFmtId="0" fontId="9" fillId="4" borderId="0" xfId="0" applyFont="1" applyFill="1" applyAlignment="1">
      <alignment wrapText="1"/>
    </xf>
    <xf numFmtId="0" fontId="13" fillId="4" borderId="0" xfId="0" applyFont="1" applyFill="1" applyBorder="1"/>
    <xf numFmtId="0" fontId="13" fillId="6" borderId="0" xfId="0" applyFont="1" applyFill="1"/>
    <xf numFmtId="0" fontId="9" fillId="4" borderId="0" xfId="0" applyFont="1" applyFill="1" applyBorder="1" applyAlignment="1">
      <alignment wrapText="1"/>
    </xf>
    <xf numFmtId="0" fontId="15" fillId="4" borderId="15" xfId="0" applyFont="1" applyFill="1" applyBorder="1"/>
    <xf numFmtId="0" fontId="15" fillId="4" borderId="0" xfId="0" applyFont="1" applyFill="1"/>
    <xf numFmtId="0" fontId="9" fillId="4" borderId="4" xfId="0" applyFont="1" applyFill="1" applyBorder="1" applyAlignment="1">
      <alignment horizontal="center" vertical="center" wrapText="1"/>
    </xf>
    <xf numFmtId="0" fontId="9" fillId="4" borderId="4" xfId="0" applyFont="1" applyFill="1" applyBorder="1" applyAlignment="1">
      <alignment horizontal="center"/>
    </xf>
    <xf numFmtId="164" fontId="9" fillId="3" borderId="4" xfId="0" applyNumberFormat="1" applyFont="1" applyFill="1" applyBorder="1" applyAlignment="1" applyProtection="1">
      <alignment horizontal="right"/>
      <protection locked="0"/>
    </xf>
    <xf numFmtId="0" fontId="9" fillId="4" borderId="4" xfId="0" applyFont="1" applyFill="1" applyBorder="1"/>
    <xf numFmtId="10" fontId="9" fillId="4" borderId="4" xfId="0" applyNumberFormat="1" applyFont="1" applyFill="1" applyBorder="1"/>
    <xf numFmtId="0" fontId="15" fillId="4" borderId="0" xfId="0" applyFont="1" applyFill="1" applyAlignment="1">
      <alignment horizontal="left" vertical="center"/>
    </xf>
    <xf numFmtId="0" fontId="16" fillId="4" borderId="11" xfId="0" applyFont="1" applyFill="1" applyBorder="1" applyAlignment="1">
      <alignment horizontal="center" vertical="center" wrapText="1"/>
    </xf>
    <xf numFmtId="0" fontId="9" fillId="0" borderId="4" xfId="0" applyFont="1" applyBorder="1" applyAlignment="1"/>
    <xf numFmtId="10" fontId="9" fillId="0" borderId="4" xfId="2" applyNumberFormat="1" applyFont="1" applyBorder="1"/>
    <xf numFmtId="0" fontId="9" fillId="4" borderId="25" xfId="0" applyFont="1" applyFill="1" applyBorder="1" applyAlignment="1"/>
    <xf numFmtId="10" fontId="9" fillId="4" borderId="25" xfId="2" applyNumberFormat="1" applyFont="1" applyFill="1" applyBorder="1"/>
    <xf numFmtId="0" fontId="9" fillId="4" borderId="0" xfId="0" applyFont="1" applyFill="1" applyBorder="1" applyAlignment="1"/>
    <xf numFmtId="10" fontId="9" fillId="4" borderId="0" xfId="2" applyNumberFormat="1" applyFont="1" applyFill="1" applyBorder="1"/>
    <xf numFmtId="0" fontId="9" fillId="4" borderId="0" xfId="0" applyFont="1" applyFill="1" applyAlignment="1">
      <alignment horizontal="center" vertical="center"/>
    </xf>
    <xf numFmtId="0" fontId="9" fillId="4" borderId="10" xfId="0" applyFont="1" applyFill="1" applyBorder="1" applyAlignment="1">
      <alignment horizontal="center" vertical="center"/>
    </xf>
    <xf numFmtId="0" fontId="9" fillId="4" borderId="7"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6" borderId="0" xfId="0" applyFont="1" applyFill="1" applyAlignment="1">
      <alignment horizontal="center" vertical="center"/>
    </xf>
    <xf numFmtId="0" fontId="9" fillId="0" borderId="0" xfId="0" applyFont="1" applyAlignment="1">
      <alignment horizontal="center" vertical="center"/>
    </xf>
    <xf numFmtId="0" fontId="9" fillId="4" borderId="4" xfId="0" applyFont="1" applyFill="1" applyBorder="1" applyAlignment="1">
      <alignment horizontal="center" vertical="center" wrapText="1"/>
    </xf>
    <xf numFmtId="0" fontId="9" fillId="4" borderId="11" xfId="0" applyFont="1" applyFill="1" applyBorder="1" applyAlignment="1">
      <alignment horizontal="center"/>
    </xf>
    <xf numFmtId="165" fontId="9" fillId="4" borderId="8" xfId="0" applyNumberFormat="1" applyFont="1" applyFill="1" applyBorder="1"/>
    <xf numFmtId="0" fontId="9" fillId="4" borderId="26" xfId="0" applyFont="1" applyFill="1" applyBorder="1"/>
    <xf numFmtId="165" fontId="9" fillId="4" borderId="7" xfId="0" applyNumberFormat="1" applyFont="1" applyFill="1" applyBorder="1"/>
    <xf numFmtId="10" fontId="9" fillId="4" borderId="6" xfId="2" applyNumberFormat="1" applyFont="1" applyFill="1" applyBorder="1"/>
    <xf numFmtId="3" fontId="9" fillId="4" borderId="5" xfId="0" applyNumberFormat="1" applyFont="1" applyFill="1" applyBorder="1"/>
    <xf numFmtId="3" fontId="9" fillId="4" borderId="7" xfId="0" applyNumberFormat="1" applyFont="1" applyFill="1" applyBorder="1"/>
    <xf numFmtId="0" fontId="9" fillId="4" borderId="12" xfId="0" applyFont="1" applyFill="1" applyBorder="1" applyAlignment="1">
      <alignment horizontal="center" vertical="center" wrapText="1"/>
    </xf>
    <xf numFmtId="3" fontId="9" fillId="4" borderId="26" xfId="0" applyNumberFormat="1" applyFont="1" applyFill="1" applyBorder="1"/>
    <xf numFmtId="0" fontId="9" fillId="4" borderId="13" xfId="0" applyFont="1" applyFill="1" applyBorder="1" applyAlignment="1">
      <alignment horizontal="center" vertical="center" wrapText="1"/>
    </xf>
    <xf numFmtId="165" fontId="9" fillId="4" borderId="10" xfId="0" applyNumberFormat="1" applyFont="1" applyFill="1" applyBorder="1"/>
    <xf numFmtId="10" fontId="9" fillId="4" borderId="27" xfId="2" applyNumberFormat="1" applyFont="1" applyFill="1" applyBorder="1"/>
    <xf numFmtId="3" fontId="9" fillId="4" borderId="28" xfId="0" applyNumberFormat="1" applyFont="1" applyFill="1" applyBorder="1"/>
    <xf numFmtId="0" fontId="9" fillId="4" borderId="29" xfId="0" applyFont="1" applyFill="1" applyBorder="1" applyAlignment="1">
      <alignment horizontal="center" vertical="center" wrapText="1"/>
    </xf>
    <xf numFmtId="165" fontId="9" fillId="4" borderId="11" xfId="0" applyNumberFormat="1" applyFont="1" applyFill="1" applyBorder="1"/>
    <xf numFmtId="3" fontId="9" fillId="4" borderId="29" xfId="0" applyNumberFormat="1" applyFont="1" applyFill="1" applyBorder="1"/>
    <xf numFmtId="0" fontId="9" fillId="4" borderId="26" xfId="0" applyFont="1" applyFill="1" applyBorder="1" applyAlignment="1">
      <alignment horizontal="center" vertical="center" wrapText="1"/>
    </xf>
    <xf numFmtId="165" fontId="9" fillId="4" borderId="12" xfId="0" applyNumberFormat="1" applyFont="1" applyFill="1" applyBorder="1"/>
    <xf numFmtId="0" fontId="9" fillId="7" borderId="28" xfId="0" applyFont="1" applyFill="1" applyBorder="1" applyAlignment="1">
      <alignment horizontal="center" vertical="center" wrapText="1"/>
    </xf>
    <xf numFmtId="10" fontId="9" fillId="7" borderId="27" xfId="0" applyNumberFormat="1" applyFont="1" applyFill="1" applyBorder="1"/>
    <xf numFmtId="3" fontId="9" fillId="7" borderId="28" xfId="0" applyNumberFormat="1" applyFont="1" applyFill="1" applyBorder="1"/>
    <xf numFmtId="3" fontId="9" fillId="7" borderId="10" xfId="0" applyNumberFormat="1" applyFont="1" applyFill="1" applyBorder="1"/>
    <xf numFmtId="0" fontId="9" fillId="7" borderId="12" xfId="0" applyFont="1" applyFill="1" applyBorder="1" applyAlignment="1">
      <alignment horizontal="center" vertical="center" wrapText="1"/>
    </xf>
    <xf numFmtId="10" fontId="9" fillId="7" borderId="0" xfId="0" applyNumberFormat="1" applyFont="1" applyFill="1" applyBorder="1"/>
    <xf numFmtId="3" fontId="9" fillId="7" borderId="26" xfId="0" applyNumberFormat="1" applyFont="1" applyFill="1" applyBorder="1"/>
    <xf numFmtId="3" fontId="9" fillId="7" borderId="8" xfId="0" applyNumberFormat="1" applyFont="1" applyFill="1" applyBorder="1"/>
    <xf numFmtId="0" fontId="9" fillId="7" borderId="13"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6" borderId="0" xfId="0" applyFont="1" applyFill="1" applyAlignment="1">
      <alignment horizontal="center"/>
    </xf>
    <xf numFmtId="4" fontId="9" fillId="6" borderId="0" xfId="0" applyNumberFormat="1" applyFont="1" applyFill="1"/>
    <xf numFmtId="0" fontId="9" fillId="0" borderId="0" xfId="0" applyFont="1" applyAlignment="1">
      <alignment horizontal="center"/>
    </xf>
    <xf numFmtId="0" fontId="9" fillId="4" borderId="11" xfId="0" applyFont="1" applyFill="1" applyBorder="1" applyAlignment="1">
      <alignment horizontal="center" vertical="center" wrapText="1"/>
    </xf>
    <xf numFmtId="0" fontId="9" fillId="4" borderId="0" xfId="0" applyFont="1" applyFill="1" applyProtection="1"/>
    <xf numFmtId="0" fontId="9" fillId="4" borderId="0" xfId="0" applyFont="1" applyFill="1" applyAlignment="1" applyProtection="1">
      <alignment horizontal="center"/>
    </xf>
    <xf numFmtId="0" fontId="9" fillId="6" borderId="0" xfId="0" applyFont="1" applyFill="1" applyProtection="1"/>
    <xf numFmtId="0" fontId="9" fillId="0" borderId="0" xfId="0" applyFont="1" applyProtection="1"/>
    <xf numFmtId="0" fontId="11" fillId="4" borderId="15" xfId="0" applyFont="1" applyFill="1" applyBorder="1" applyProtection="1"/>
    <xf numFmtId="0" fontId="9" fillId="4" borderId="16" xfId="0" applyFont="1" applyFill="1" applyBorder="1" applyProtection="1"/>
    <xf numFmtId="0" fontId="9" fillId="4" borderId="16" xfId="0" applyFont="1" applyFill="1" applyBorder="1" applyAlignment="1" applyProtection="1">
      <alignment horizontal="center"/>
    </xf>
    <xf numFmtId="0" fontId="9" fillId="4" borderId="17" xfId="0" applyFont="1" applyFill="1" applyBorder="1" applyProtection="1"/>
    <xf numFmtId="0" fontId="9" fillId="4" borderId="0" xfId="0" applyFont="1" applyFill="1" applyBorder="1" applyProtection="1"/>
    <xf numFmtId="0" fontId="9" fillId="4" borderId="15" xfId="0" applyFont="1" applyFill="1" applyBorder="1" applyAlignment="1" applyProtection="1">
      <alignment horizontal="left" indent="3"/>
    </xf>
    <xf numFmtId="0" fontId="9" fillId="4" borderId="18" xfId="0" applyFont="1" applyFill="1" applyBorder="1" applyProtection="1"/>
    <xf numFmtId="0" fontId="9" fillId="4" borderId="19" xfId="0" applyFont="1" applyFill="1" applyBorder="1" applyProtection="1"/>
    <xf numFmtId="0" fontId="9" fillId="4" borderId="0" xfId="0" applyFont="1" applyFill="1" applyAlignment="1" applyProtection="1">
      <alignment wrapText="1"/>
    </xf>
    <xf numFmtId="0" fontId="13" fillId="4" borderId="0" xfId="0" applyFont="1" applyFill="1" applyBorder="1" applyProtection="1"/>
    <xf numFmtId="0" fontId="13" fillId="4" borderId="0" xfId="0" applyFont="1" applyFill="1" applyBorder="1" applyAlignment="1" applyProtection="1">
      <alignment wrapText="1"/>
    </xf>
    <xf numFmtId="0" fontId="13" fillId="6" borderId="0" xfId="0" applyFont="1" applyFill="1" applyProtection="1"/>
    <xf numFmtId="0" fontId="13" fillId="0" borderId="0" xfId="0" applyFont="1" applyProtection="1"/>
    <xf numFmtId="0" fontId="9" fillId="4" borderId="0" xfId="0" applyFont="1" applyFill="1" applyBorder="1" applyAlignment="1" applyProtection="1">
      <alignment wrapText="1"/>
    </xf>
    <xf numFmtId="0" fontId="15" fillId="4" borderId="15" xfId="0" applyFont="1" applyFill="1" applyBorder="1" applyProtection="1"/>
    <xf numFmtId="0" fontId="18" fillId="5" borderId="0" xfId="0" applyFont="1" applyFill="1" applyProtection="1"/>
    <xf numFmtId="0" fontId="13" fillId="4" borderId="0" xfId="0" applyFont="1" applyFill="1" applyAlignment="1" applyProtection="1">
      <alignment wrapText="1"/>
    </xf>
    <xf numFmtId="0" fontId="13" fillId="4" borderId="0" xfId="0" applyFont="1" applyFill="1" applyProtection="1"/>
    <xf numFmtId="0" fontId="15" fillId="4" borderId="0" xfId="0" applyFont="1" applyFill="1" applyProtection="1"/>
    <xf numFmtId="0" fontId="9" fillId="4" borderId="4" xfId="0" applyFont="1" applyFill="1" applyBorder="1" applyAlignment="1" applyProtection="1">
      <alignment horizontal="center" vertical="center" wrapText="1"/>
    </xf>
    <xf numFmtId="0" fontId="9" fillId="4" borderId="4" xfId="0" applyFont="1" applyFill="1" applyBorder="1" applyAlignment="1" applyProtection="1">
      <alignment horizontal="center"/>
    </xf>
    <xf numFmtId="0" fontId="9" fillId="4" borderId="4" xfId="0" applyFont="1" applyFill="1" applyBorder="1" applyProtection="1"/>
    <xf numFmtId="166" fontId="9" fillId="4" borderId="4" xfId="0" applyNumberFormat="1" applyFont="1" applyFill="1" applyBorder="1" applyAlignment="1" applyProtection="1">
      <alignment horizontal="center"/>
    </xf>
    <xf numFmtId="0" fontId="15" fillId="4" borderId="0" xfId="0" applyFont="1" applyFill="1" applyAlignment="1" applyProtection="1">
      <alignment horizontal="left" vertical="center"/>
    </xf>
    <xf numFmtId="0" fontId="16" fillId="4" borderId="11" xfId="0" applyFont="1" applyFill="1" applyBorder="1" applyAlignment="1" applyProtection="1">
      <alignment horizontal="center" vertical="center" wrapText="1"/>
    </xf>
    <xf numFmtId="3" fontId="16" fillId="2" borderId="22" xfId="0" applyNumberFormat="1" applyFont="1" applyFill="1" applyBorder="1" applyAlignment="1" applyProtection="1">
      <alignment vertical="center"/>
    </xf>
    <xf numFmtId="3" fontId="16" fillId="2" borderId="23" xfId="0" applyNumberFormat="1" applyFont="1" applyFill="1" applyBorder="1" applyAlignment="1" applyProtection="1">
      <alignment vertical="center"/>
    </xf>
    <xf numFmtId="3" fontId="16" fillId="2" borderId="24" xfId="0" applyNumberFormat="1" applyFont="1" applyFill="1" applyBorder="1" applyAlignment="1" applyProtection="1">
      <alignment vertical="center"/>
    </xf>
    <xf numFmtId="0" fontId="9" fillId="0" borderId="4" xfId="0" applyFont="1" applyBorder="1" applyAlignment="1" applyProtection="1"/>
    <xf numFmtId="10" fontId="9" fillId="0" borderId="4" xfId="2" applyNumberFormat="1" applyFont="1" applyBorder="1" applyProtection="1"/>
    <xf numFmtId="0" fontId="9" fillId="4" borderId="25" xfId="0" applyFont="1" applyFill="1" applyBorder="1" applyAlignment="1" applyProtection="1"/>
    <xf numFmtId="10" fontId="9" fillId="4" borderId="25" xfId="2" applyNumberFormat="1" applyFont="1" applyFill="1" applyBorder="1" applyProtection="1"/>
    <xf numFmtId="0" fontId="9" fillId="4" borderId="0" xfId="0" applyFont="1" applyFill="1" applyBorder="1" applyAlignment="1" applyProtection="1"/>
    <xf numFmtId="10" fontId="9" fillId="4" borderId="0" xfId="2" applyNumberFormat="1" applyFont="1" applyFill="1" applyBorder="1" applyProtection="1"/>
    <xf numFmtId="0" fontId="9" fillId="4" borderId="0" xfId="0" applyFont="1" applyFill="1" applyAlignment="1" applyProtection="1">
      <alignment horizontal="center" vertical="center"/>
    </xf>
    <xf numFmtId="0" fontId="9" fillId="4" borderId="5" xfId="0" applyFont="1" applyFill="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6" borderId="0" xfId="0" applyFont="1" applyFill="1" applyAlignment="1" applyProtection="1">
      <alignment horizontal="center" vertical="center"/>
    </xf>
    <xf numFmtId="0" fontId="9" fillId="0" borderId="4" xfId="0" applyFont="1" applyBorder="1" applyAlignment="1" applyProtection="1">
      <alignment horizontal="center" vertical="center" wrapText="1"/>
    </xf>
    <xf numFmtId="0" fontId="9" fillId="0" borderId="0" xfId="0" applyFont="1" applyAlignment="1" applyProtection="1">
      <alignment horizontal="center" vertical="center"/>
    </xf>
    <xf numFmtId="0" fontId="9" fillId="4" borderId="11" xfId="0" applyFont="1" applyFill="1" applyBorder="1" applyAlignment="1" applyProtection="1">
      <alignment horizontal="center"/>
    </xf>
    <xf numFmtId="3" fontId="9" fillId="4" borderId="26" xfId="0" applyNumberFormat="1" applyFont="1" applyFill="1" applyBorder="1" applyProtection="1"/>
    <xf numFmtId="0" fontId="9" fillId="4" borderId="26" xfId="0" applyFont="1" applyFill="1" applyBorder="1" applyProtection="1"/>
    <xf numFmtId="0" fontId="9" fillId="4" borderId="8" xfId="0" applyFont="1" applyFill="1" applyBorder="1" applyProtection="1"/>
    <xf numFmtId="0" fontId="9" fillId="4" borderId="11" xfId="0" applyFont="1" applyFill="1" applyBorder="1" applyProtection="1"/>
    <xf numFmtId="10" fontId="9" fillId="4" borderId="9" xfId="2" applyNumberFormat="1" applyFont="1" applyFill="1" applyBorder="1" applyProtection="1"/>
    <xf numFmtId="3" fontId="9" fillId="4" borderId="9" xfId="0" applyNumberFormat="1" applyFont="1" applyFill="1" applyBorder="1" applyProtection="1"/>
    <xf numFmtId="10" fontId="9" fillId="4" borderId="6" xfId="2" applyNumberFormat="1" applyFont="1" applyFill="1" applyBorder="1" applyProtection="1"/>
    <xf numFmtId="3" fontId="9" fillId="4" borderId="5" xfId="0" applyNumberFormat="1" applyFont="1" applyFill="1" applyBorder="1" applyProtection="1"/>
    <xf numFmtId="167" fontId="9" fillId="4" borderId="5" xfId="4" applyNumberFormat="1" applyFont="1" applyFill="1" applyBorder="1" applyProtection="1"/>
    <xf numFmtId="167" fontId="9" fillId="4" borderId="7" xfId="4" applyNumberFormat="1" applyFont="1" applyFill="1" applyBorder="1" applyProtection="1"/>
    <xf numFmtId="0" fontId="9" fillId="4" borderId="12" xfId="0" applyFont="1" applyFill="1" applyBorder="1" applyProtection="1"/>
    <xf numFmtId="10" fontId="9" fillId="4" borderId="8" xfId="2" applyNumberFormat="1" applyFont="1" applyFill="1" applyBorder="1" applyProtection="1"/>
    <xf numFmtId="3" fontId="9" fillId="4" borderId="8" xfId="0" applyNumberFormat="1" applyFont="1" applyFill="1" applyBorder="1" applyProtection="1"/>
    <xf numFmtId="0" fontId="9" fillId="4" borderId="12" xfId="0" applyFont="1" applyFill="1" applyBorder="1" applyAlignment="1" applyProtection="1">
      <alignment horizontal="center" vertical="center" wrapText="1"/>
    </xf>
    <xf numFmtId="167" fontId="9" fillId="4" borderId="26" xfId="4" applyNumberFormat="1" applyFont="1" applyFill="1" applyBorder="1" applyProtection="1"/>
    <xf numFmtId="167" fontId="9" fillId="4" borderId="8" xfId="4" applyNumberFormat="1" applyFont="1" applyFill="1" applyBorder="1" applyProtection="1"/>
    <xf numFmtId="10" fontId="9" fillId="4" borderId="27" xfId="2" applyNumberFormat="1" applyFont="1" applyFill="1" applyBorder="1" applyProtection="1"/>
    <xf numFmtId="3" fontId="9" fillId="4" borderId="28" xfId="0" applyNumberFormat="1" applyFont="1" applyFill="1" applyBorder="1" applyProtection="1"/>
    <xf numFmtId="167" fontId="9" fillId="4" borderId="28" xfId="4" applyNumberFormat="1" applyFont="1" applyFill="1" applyBorder="1" applyProtection="1"/>
    <xf numFmtId="167" fontId="9" fillId="4" borderId="10" xfId="4" applyNumberFormat="1" applyFont="1" applyFill="1" applyBorder="1" applyProtection="1"/>
    <xf numFmtId="0" fontId="9" fillId="4" borderId="11" xfId="0" applyFont="1" applyFill="1" applyBorder="1" applyAlignment="1" applyProtection="1">
      <alignment horizontal="center" vertical="center" wrapText="1"/>
    </xf>
    <xf numFmtId="3" fontId="9" fillId="4" borderId="29" xfId="0" applyNumberFormat="1" applyFont="1" applyFill="1" applyBorder="1" applyProtection="1"/>
    <xf numFmtId="167" fontId="9" fillId="4" borderId="29" xfId="4" applyNumberFormat="1" applyFont="1" applyFill="1" applyBorder="1" applyProtection="1"/>
    <xf numFmtId="167" fontId="9" fillId="4" borderId="9" xfId="4" applyNumberFormat="1" applyFont="1" applyFill="1" applyBorder="1" applyProtection="1"/>
    <xf numFmtId="0" fontId="9" fillId="4" borderId="13" xfId="0" applyFont="1" applyFill="1" applyBorder="1" applyAlignment="1" applyProtection="1">
      <alignment horizontal="center" vertical="center" wrapText="1"/>
    </xf>
    <xf numFmtId="10" fontId="9" fillId="4" borderId="27" xfId="0" applyNumberFormat="1" applyFont="1" applyFill="1" applyBorder="1" applyProtection="1"/>
    <xf numFmtId="10" fontId="9" fillId="4" borderId="0" xfId="0" applyNumberFormat="1" applyFont="1" applyFill="1" applyBorder="1" applyProtection="1"/>
    <xf numFmtId="0" fontId="9" fillId="4" borderId="13" xfId="0" applyFont="1" applyFill="1" applyBorder="1" applyProtection="1"/>
    <xf numFmtId="3" fontId="9" fillId="4" borderId="10" xfId="0" applyNumberFormat="1" applyFont="1" applyFill="1" applyBorder="1" applyProtection="1"/>
    <xf numFmtId="0" fontId="9" fillId="6" borderId="0" xfId="0" applyFont="1" applyFill="1" applyAlignment="1" applyProtection="1">
      <alignment horizontal="center"/>
    </xf>
    <xf numFmtId="4" fontId="9" fillId="6" borderId="0" xfId="0" applyNumberFormat="1" applyFont="1" applyFill="1" applyProtection="1"/>
    <xf numFmtId="0" fontId="9" fillId="0" borderId="0" xfId="0" applyFont="1" applyAlignment="1" applyProtection="1">
      <alignment horizontal="center"/>
    </xf>
    <xf numFmtId="0" fontId="9" fillId="4" borderId="8" xfId="0" applyFont="1" applyFill="1" applyBorder="1" applyProtection="1">
      <protection locked="0"/>
    </xf>
    <xf numFmtId="167" fontId="9" fillId="4" borderId="7" xfId="4" applyNumberFormat="1" applyFont="1" applyFill="1" applyBorder="1" applyProtection="1">
      <protection locked="0"/>
    </xf>
    <xf numFmtId="167" fontId="9" fillId="4" borderId="8" xfId="4" applyNumberFormat="1" applyFont="1" applyFill="1" applyBorder="1" applyProtection="1">
      <protection locked="0"/>
    </xf>
    <xf numFmtId="167" fontId="9" fillId="4" borderId="10" xfId="4" applyNumberFormat="1" applyFont="1" applyFill="1" applyBorder="1" applyProtection="1">
      <protection locked="0"/>
    </xf>
    <xf numFmtId="167" fontId="9" fillId="4" borderId="9" xfId="4" applyNumberFormat="1" applyFont="1" applyFill="1" applyBorder="1" applyProtection="1">
      <protection locked="0"/>
    </xf>
    <xf numFmtId="0" fontId="9" fillId="5" borderId="0" xfId="0" applyFont="1" applyFill="1" applyProtection="1"/>
    <xf numFmtId="0" fontId="9" fillId="4" borderId="15" xfId="0" applyFont="1" applyFill="1" applyBorder="1" applyProtection="1"/>
    <xf numFmtId="0" fontId="13" fillId="5" borderId="0" xfId="0" applyFont="1" applyFill="1" applyProtection="1"/>
    <xf numFmtId="0" fontId="14" fillId="5" borderId="0" xfId="0" applyFont="1" applyFill="1" applyProtection="1"/>
    <xf numFmtId="3" fontId="9" fillId="4" borderId="14" xfId="0" applyNumberFormat="1" applyFont="1" applyFill="1" applyBorder="1" applyProtection="1"/>
    <xf numFmtId="10" fontId="9" fillId="4" borderId="10" xfId="2" applyNumberFormat="1" applyFont="1" applyFill="1" applyBorder="1" applyProtection="1"/>
    <xf numFmtId="3" fontId="9" fillId="4" borderId="7" xfId="0" applyNumberFormat="1" applyFont="1" applyFill="1" applyBorder="1" applyProtection="1">
      <protection locked="0"/>
    </xf>
    <xf numFmtId="3" fontId="9" fillId="4" borderId="8" xfId="0" applyNumberFormat="1" applyFont="1" applyFill="1" applyBorder="1" applyProtection="1">
      <protection locked="0"/>
    </xf>
    <xf numFmtId="3" fontId="9" fillId="4" borderId="10" xfId="0" applyNumberFormat="1" applyFont="1" applyFill="1" applyBorder="1" applyProtection="1">
      <protection locked="0"/>
    </xf>
    <xf numFmtId="3" fontId="9" fillId="4" borderId="9" xfId="0" applyNumberFormat="1" applyFont="1" applyFill="1" applyBorder="1" applyProtection="1">
      <protection locked="0"/>
    </xf>
    <xf numFmtId="3" fontId="9" fillId="7" borderId="10" xfId="0" applyNumberFormat="1" applyFont="1" applyFill="1" applyBorder="1" applyProtection="1">
      <protection locked="0"/>
    </xf>
    <xf numFmtId="3" fontId="9" fillId="7" borderId="8" xfId="0" applyNumberFormat="1" applyFont="1" applyFill="1" applyBorder="1" applyProtection="1">
      <protection locked="0"/>
    </xf>
    <xf numFmtId="0" fontId="0" fillId="4" borderId="0" xfId="0" applyFill="1"/>
    <xf numFmtId="0" fontId="0" fillId="6" borderId="0" xfId="0" applyFill="1"/>
    <xf numFmtId="0" fontId="0" fillId="4" borderId="16" xfId="0" applyFill="1" applyBorder="1"/>
    <xf numFmtId="0" fontId="19" fillId="4" borderId="0" xfId="0" applyFont="1" applyFill="1" applyAlignment="1">
      <alignment horizontal="left" wrapText="1" indent="2"/>
    </xf>
    <xf numFmtId="0" fontId="13" fillId="4" borderId="0" xfId="0" applyFont="1" applyFill="1" applyAlignment="1">
      <alignment horizontal="center" vertical="center"/>
    </xf>
    <xf numFmtId="0" fontId="13" fillId="6" borderId="0" xfId="0" applyFont="1" applyFill="1" applyAlignment="1">
      <alignment horizontal="center" vertical="center"/>
    </xf>
    <xf numFmtId="0" fontId="13" fillId="0" borderId="0" xfId="0" applyFont="1" applyAlignment="1">
      <alignment horizontal="center" vertical="center"/>
    </xf>
    <xf numFmtId="164" fontId="15" fillId="3" borderId="4" xfId="0" applyNumberFormat="1" applyFont="1" applyFill="1" applyBorder="1" applyAlignment="1" applyProtection="1">
      <alignment horizontal="right"/>
      <protection locked="0"/>
    </xf>
    <xf numFmtId="0" fontId="15" fillId="3" borderId="4" xfId="0" applyFont="1" applyFill="1" applyBorder="1" applyAlignment="1" applyProtection="1">
      <alignment horizontal="center"/>
      <protection locked="0"/>
    </xf>
    <xf numFmtId="0" fontId="19" fillId="4" borderId="0" xfId="0" applyFont="1" applyFill="1"/>
    <xf numFmtId="0" fontId="19" fillId="0" borderId="0" xfId="0" applyFont="1" applyAlignment="1">
      <alignment horizontal="center"/>
    </xf>
    <xf numFmtId="168" fontId="9" fillId="0" borderId="4" xfId="0" applyNumberFormat="1" applyFont="1" applyFill="1" applyBorder="1" applyAlignment="1">
      <alignment horizontal="right"/>
    </xf>
    <xf numFmtId="0" fontId="9" fillId="0" borderId="4" xfId="0" applyFont="1" applyBorder="1" applyAlignment="1">
      <alignment horizontal="center"/>
    </xf>
    <xf numFmtId="0" fontId="9" fillId="4" borderId="4" xfId="0" applyFont="1" applyFill="1" applyBorder="1" applyAlignment="1">
      <alignment horizontal="center" vertical="center"/>
    </xf>
    <xf numFmtId="165" fontId="9" fillId="4" borderId="11" xfId="0" applyNumberFormat="1" applyFont="1" applyFill="1" applyBorder="1" applyAlignment="1">
      <alignment vertical="center" wrapText="1"/>
    </xf>
    <xf numFmtId="10" fontId="9" fillId="4" borderId="29" xfId="0" applyNumberFormat="1" applyFont="1" applyFill="1" applyBorder="1" applyAlignment="1">
      <alignment horizontal="center"/>
    </xf>
    <xf numFmtId="165" fontId="9" fillId="4" borderId="12" xfId="0" applyNumberFormat="1" applyFont="1" applyFill="1" applyBorder="1" applyAlignment="1">
      <alignment vertical="center" wrapText="1"/>
    </xf>
    <xf numFmtId="10" fontId="9" fillId="4" borderId="26" xfId="0" applyNumberFormat="1" applyFont="1" applyFill="1" applyBorder="1" applyAlignment="1">
      <alignment horizontal="center"/>
    </xf>
    <xf numFmtId="0" fontId="15" fillId="4" borderId="12" xfId="0" applyFont="1" applyFill="1" applyBorder="1" applyAlignment="1">
      <alignment horizontal="center" vertical="center" wrapText="1"/>
    </xf>
    <xf numFmtId="165" fontId="15" fillId="4" borderId="12" xfId="0" applyNumberFormat="1" applyFont="1" applyFill="1" applyBorder="1" applyAlignment="1">
      <alignment vertical="center" wrapText="1"/>
    </xf>
    <xf numFmtId="165" fontId="15" fillId="4" borderId="12" xfId="0" applyNumberFormat="1" applyFont="1" applyFill="1" applyBorder="1"/>
    <xf numFmtId="0" fontId="9" fillId="7" borderId="11" xfId="0" applyFont="1" applyFill="1" applyBorder="1" applyAlignment="1">
      <alignment horizontal="center" vertical="center" wrapText="1"/>
    </xf>
    <xf numFmtId="165" fontId="9" fillId="7" borderId="11" xfId="0" applyNumberFormat="1" applyFont="1" applyFill="1" applyBorder="1"/>
    <xf numFmtId="165" fontId="9" fillId="7" borderId="9" xfId="0" applyNumberFormat="1" applyFont="1" applyFill="1" applyBorder="1"/>
    <xf numFmtId="10" fontId="9" fillId="7" borderId="9" xfId="0" applyNumberFormat="1" applyFont="1" applyFill="1" applyBorder="1"/>
    <xf numFmtId="165" fontId="9" fillId="7" borderId="12" xfId="0" applyNumberFormat="1" applyFont="1" applyFill="1" applyBorder="1"/>
    <xf numFmtId="165" fontId="9" fillId="7" borderId="8" xfId="0" applyNumberFormat="1" applyFont="1" applyFill="1" applyBorder="1"/>
    <xf numFmtId="10" fontId="9" fillId="7" borderId="8" xfId="0" applyNumberFormat="1" applyFont="1" applyFill="1" applyBorder="1"/>
    <xf numFmtId="10" fontId="9" fillId="7" borderId="8" xfId="0" applyNumberFormat="1" applyFont="1" applyFill="1" applyBorder="1" applyAlignment="1">
      <alignment horizontal="center"/>
    </xf>
    <xf numFmtId="0" fontId="9" fillId="7" borderId="8" xfId="0" applyFont="1" applyFill="1" applyBorder="1" applyAlignment="1">
      <alignment horizontal="center"/>
    </xf>
    <xf numFmtId="165" fontId="9" fillId="7" borderId="13" xfId="0" applyNumberFormat="1" applyFont="1" applyFill="1" applyBorder="1"/>
    <xf numFmtId="165" fontId="9" fillId="7" borderId="10" xfId="0" applyNumberFormat="1" applyFont="1" applyFill="1" applyBorder="1"/>
    <xf numFmtId="10" fontId="9" fillId="7" borderId="10" xfId="0" applyNumberFormat="1" applyFont="1" applyFill="1" applyBorder="1"/>
    <xf numFmtId="0" fontId="9" fillId="7" borderId="10" xfId="0" applyFont="1" applyFill="1" applyBorder="1" applyAlignment="1">
      <alignment horizontal="center"/>
    </xf>
    <xf numFmtId="0" fontId="0" fillId="0" borderId="4" xfId="0" applyBorder="1"/>
    <xf numFmtId="0" fontId="0" fillId="0" borderId="4" xfId="0" applyBorder="1" applyAlignment="1">
      <alignment horizontal="left" wrapText="1"/>
    </xf>
    <xf numFmtId="165" fontId="0" fillId="0" borderId="0" xfId="0" applyNumberFormat="1"/>
    <xf numFmtId="165" fontId="9" fillId="4" borderId="4" xfId="0" applyNumberFormat="1" applyFont="1" applyFill="1" applyBorder="1" applyAlignment="1">
      <alignment vertical="center" wrapText="1"/>
    </xf>
    <xf numFmtId="165" fontId="9" fillId="4" borderId="4" xfId="0" applyNumberFormat="1" applyFont="1" applyFill="1" applyBorder="1"/>
    <xf numFmtId="10" fontId="9" fillId="4" borderId="7" xfId="2" applyNumberFormat="1" applyFont="1" applyFill="1" applyBorder="1"/>
    <xf numFmtId="10" fontId="9" fillId="4" borderId="5" xfId="0" applyNumberFormat="1" applyFont="1" applyFill="1" applyBorder="1" applyAlignment="1">
      <alignment horizontal="center"/>
    </xf>
    <xf numFmtId="0" fontId="9" fillId="7" borderId="9" xfId="0" applyFont="1" applyFill="1" applyBorder="1" applyAlignment="1">
      <alignment horizontal="center"/>
    </xf>
    <xf numFmtId="10" fontId="9" fillId="7" borderId="10" xfId="0" applyNumberFormat="1" applyFont="1" applyFill="1" applyBorder="1" applyAlignment="1">
      <alignment horizontal="center"/>
    </xf>
    <xf numFmtId="10" fontId="9" fillId="4" borderId="12" xfId="0" applyNumberFormat="1" applyFont="1" applyFill="1" applyBorder="1" applyAlignment="1">
      <alignment horizontal="center"/>
    </xf>
    <xf numFmtId="167" fontId="9" fillId="4" borderId="12" xfId="4" applyNumberFormat="1" applyFont="1" applyFill="1" applyBorder="1" applyAlignment="1">
      <alignment horizontal="right"/>
    </xf>
    <xf numFmtId="167" fontId="9" fillId="4" borderId="4" xfId="4" applyNumberFormat="1" applyFont="1" applyFill="1" applyBorder="1" applyAlignment="1">
      <alignment horizontal="right"/>
    </xf>
    <xf numFmtId="167" fontId="9" fillId="4" borderId="11" xfId="4" applyNumberFormat="1" applyFont="1" applyFill="1" applyBorder="1" applyAlignment="1">
      <alignment horizontal="right"/>
    </xf>
    <xf numFmtId="167" fontId="9" fillId="7" borderId="13" xfId="4" applyNumberFormat="1" applyFont="1" applyFill="1" applyBorder="1" applyAlignment="1">
      <alignment horizontal="right"/>
    </xf>
    <xf numFmtId="167" fontId="9" fillId="7" borderId="12" xfId="4" applyNumberFormat="1" applyFont="1" applyFill="1" applyBorder="1" applyAlignment="1">
      <alignment horizontal="right"/>
    </xf>
    <xf numFmtId="167" fontId="9" fillId="7" borderId="11" xfId="4" applyNumberFormat="1" applyFont="1" applyFill="1" applyBorder="1" applyAlignment="1">
      <alignment horizontal="right"/>
    </xf>
    <xf numFmtId="0" fontId="9" fillId="4" borderId="0" xfId="0" applyFont="1" applyFill="1" applyProtection="1"/>
    <xf numFmtId="0" fontId="9" fillId="7" borderId="11"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4" borderId="4" xfId="0" applyFont="1" applyFill="1" applyBorder="1" applyAlignment="1">
      <alignment horizontal="center" vertical="center" wrapText="1"/>
    </xf>
    <xf numFmtId="167" fontId="16" fillId="2" borderId="22" xfId="4" applyNumberFormat="1" applyFont="1" applyFill="1" applyBorder="1" applyAlignment="1">
      <alignment vertical="center"/>
    </xf>
    <xf numFmtId="167" fontId="16" fillId="2" borderId="23" xfId="4" applyNumberFormat="1" applyFont="1" applyFill="1" applyBorder="1" applyAlignment="1">
      <alignment vertical="center"/>
    </xf>
    <xf numFmtId="167" fontId="16" fillId="2" borderId="24" xfId="4" applyNumberFormat="1" applyFont="1" applyFill="1" applyBorder="1" applyAlignment="1">
      <alignment vertical="center"/>
    </xf>
    <xf numFmtId="9" fontId="9" fillId="4" borderId="4" xfId="2" applyFont="1" applyFill="1" applyBorder="1" applyProtection="1"/>
    <xf numFmtId="3" fontId="9" fillId="4" borderId="4" xfId="4" applyNumberFormat="1" applyFont="1" applyFill="1" applyBorder="1" applyAlignment="1">
      <alignment horizontal="right"/>
    </xf>
    <xf numFmtId="0" fontId="15" fillId="0" borderId="14" xfId="0" applyFont="1" applyFill="1" applyBorder="1" applyAlignment="1">
      <alignment horizontal="center" wrapText="1"/>
    </xf>
    <xf numFmtId="0" fontId="20" fillId="0" borderId="14" xfId="0" applyFont="1" applyBorder="1"/>
    <xf numFmtId="0" fontId="9" fillId="0" borderId="14" xfId="0" applyFont="1" applyBorder="1" applyAlignment="1">
      <alignment wrapText="1"/>
    </xf>
    <xf numFmtId="0" fontId="9" fillId="0" borderId="14" xfId="0" applyFont="1" applyBorder="1" applyAlignment="1">
      <alignment horizontal="left" wrapText="1" indent="2"/>
    </xf>
    <xf numFmtId="0" fontId="20" fillId="0" borderId="15" xfId="0" applyFont="1" applyBorder="1" applyAlignment="1">
      <alignment horizontal="left" wrapText="1"/>
    </xf>
    <xf numFmtId="0" fontId="20" fillId="0" borderId="14" xfId="0" applyFont="1" applyBorder="1" applyAlignment="1">
      <alignment wrapText="1"/>
    </xf>
    <xf numFmtId="0" fontId="22" fillId="0" borderId="14" xfId="5" applyFont="1" applyBorder="1" applyAlignment="1">
      <alignment horizontal="left" wrapText="1" indent="2"/>
    </xf>
    <xf numFmtId="0" fontId="13" fillId="4" borderId="16" xfId="0" applyFont="1" applyFill="1" applyBorder="1"/>
    <xf numFmtId="0" fontId="9" fillId="4" borderId="0" xfId="0" applyFont="1" applyFill="1" applyProtection="1"/>
    <xf numFmtId="3" fontId="9" fillId="4" borderId="0" xfId="0" applyNumberFormat="1" applyFont="1" applyFill="1" applyBorder="1" applyProtection="1"/>
    <xf numFmtId="0" fontId="9" fillId="4" borderId="18" xfId="0" applyFont="1" applyFill="1" applyBorder="1" applyAlignment="1" applyProtection="1">
      <alignment wrapText="1"/>
    </xf>
    <xf numFmtId="0" fontId="9" fillId="4" borderId="19" xfId="0" applyFont="1" applyFill="1" applyBorder="1" applyAlignment="1" applyProtection="1">
      <alignment wrapText="1"/>
    </xf>
    <xf numFmtId="0" fontId="9" fillId="4" borderId="18" xfId="0" applyFont="1" applyFill="1" applyBorder="1" applyAlignment="1">
      <alignment wrapText="1"/>
    </xf>
    <xf numFmtId="0" fontId="9" fillId="4" borderId="19" xfId="0" applyFont="1" applyFill="1" applyBorder="1" applyAlignment="1">
      <alignment wrapText="1"/>
    </xf>
    <xf numFmtId="0" fontId="9" fillId="4" borderId="14" xfId="0" applyFont="1" applyFill="1" applyBorder="1" applyAlignment="1" applyProtection="1">
      <alignment wrapText="1"/>
    </xf>
    <xf numFmtId="0" fontId="9" fillId="4" borderId="14" xfId="0" applyFont="1" applyFill="1" applyBorder="1" applyAlignment="1" applyProtection="1">
      <alignment horizontal="center"/>
    </xf>
    <xf numFmtId="0" fontId="11" fillId="4" borderId="14" xfId="0" applyFont="1" applyFill="1" applyBorder="1" applyAlignment="1" applyProtection="1">
      <alignment horizontal="center"/>
    </xf>
    <xf numFmtId="0" fontId="12" fillId="4" borderId="16" xfId="0" applyFont="1" applyFill="1" applyBorder="1" applyAlignment="1" applyProtection="1">
      <alignment horizontal="center"/>
    </xf>
    <xf numFmtId="0" fontId="9" fillId="4" borderId="15" xfId="0" applyFont="1" applyFill="1" applyBorder="1" applyAlignment="1" applyProtection="1">
      <alignment wrapText="1"/>
    </xf>
    <xf numFmtId="0" fontId="9" fillId="4" borderId="16" xfId="0" applyFont="1" applyFill="1" applyBorder="1" applyAlignment="1" applyProtection="1">
      <alignment wrapText="1"/>
    </xf>
    <xf numFmtId="0" fontId="9" fillId="4" borderId="17" xfId="0" applyFont="1" applyFill="1" applyBorder="1" applyAlignment="1" applyProtection="1">
      <alignment wrapText="1"/>
    </xf>
    <xf numFmtId="0" fontId="9" fillId="3" borderId="5" xfId="0" applyFont="1" applyFill="1" applyBorder="1" applyProtection="1">
      <protection locked="0"/>
    </xf>
    <xf numFmtId="0" fontId="9" fillId="3" borderId="7" xfId="0" applyFont="1" applyFill="1" applyBorder="1" applyProtection="1">
      <protection locked="0"/>
    </xf>
    <xf numFmtId="0" fontId="9" fillId="4" borderId="0" xfId="0" applyFont="1" applyFill="1" applyBorder="1" applyProtection="1">
      <protection locked="0"/>
    </xf>
    <xf numFmtId="0" fontId="9" fillId="4" borderId="0" xfId="0" applyFont="1" applyFill="1" applyProtection="1"/>
    <xf numFmtId="0" fontId="9" fillId="4" borderId="8" xfId="0" applyFont="1" applyFill="1" applyBorder="1" applyProtection="1"/>
    <xf numFmtId="0" fontId="10" fillId="4" borderId="0" xfId="0" applyFont="1" applyFill="1" applyProtection="1"/>
    <xf numFmtId="0" fontId="15" fillId="4" borderId="14" xfId="0" applyFont="1" applyFill="1" applyBorder="1" applyAlignment="1">
      <alignment wrapText="1"/>
    </xf>
    <xf numFmtId="0" fontId="9" fillId="4" borderId="14" xfId="0" applyFont="1" applyFill="1" applyBorder="1" applyAlignment="1">
      <alignment horizontal="left" wrapText="1" indent="2"/>
    </xf>
    <xf numFmtId="0" fontId="9" fillId="4" borderId="14" xfId="0" applyFont="1" applyFill="1" applyBorder="1" applyAlignment="1">
      <alignment wrapText="1"/>
    </xf>
    <xf numFmtId="0" fontId="9" fillId="7" borderId="11"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7" fillId="0" borderId="20" xfId="0" applyFont="1" applyFill="1" applyBorder="1" applyAlignment="1">
      <alignment vertical="center"/>
    </xf>
    <xf numFmtId="0" fontId="17" fillId="0" borderId="21" xfId="0" applyFont="1" applyFill="1" applyBorder="1" applyAlignment="1">
      <alignment vertical="center"/>
    </xf>
    <xf numFmtId="0" fontId="9" fillId="0" borderId="4" xfId="0" applyFont="1" applyBorder="1" applyAlignment="1"/>
    <xf numFmtId="0" fontId="9" fillId="4" borderId="4" xfId="0" applyFont="1" applyFill="1" applyBorder="1" applyAlignment="1">
      <alignment horizontal="center"/>
    </xf>
    <xf numFmtId="0" fontId="9" fillId="4" borderId="4" xfId="0" applyFont="1" applyFill="1" applyBorder="1" applyAlignment="1">
      <alignment horizontal="center" vertical="center" wrapText="1"/>
    </xf>
    <xf numFmtId="0" fontId="15" fillId="4" borderId="14" xfId="0" applyFont="1" applyFill="1" applyBorder="1" applyAlignment="1" applyProtection="1">
      <alignment wrapText="1"/>
    </xf>
    <xf numFmtId="0" fontId="9" fillId="4" borderId="14" xfId="0" applyFont="1" applyFill="1" applyBorder="1" applyAlignment="1" applyProtection="1">
      <alignment horizontal="left" wrapText="1" indent="2"/>
    </xf>
    <xf numFmtId="0" fontId="9" fillId="4" borderId="14" xfId="0" applyFont="1" applyFill="1" applyBorder="1" applyAlignment="1" applyProtection="1">
      <alignment horizontal="left" wrapText="1" indent="4"/>
    </xf>
    <xf numFmtId="0" fontId="9" fillId="4" borderId="14" xfId="0" applyFont="1" applyFill="1" applyBorder="1" applyAlignment="1" applyProtection="1">
      <alignment horizontal="left" wrapText="1"/>
    </xf>
    <xf numFmtId="0" fontId="16" fillId="4" borderId="5" xfId="0"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wrapText="1"/>
    </xf>
    <xf numFmtId="0" fontId="17" fillId="0" borderId="20" xfId="0" applyFont="1" applyFill="1" applyBorder="1" applyAlignment="1" applyProtection="1">
      <alignment vertical="center"/>
    </xf>
    <xf numFmtId="0" fontId="17" fillId="0" borderId="21" xfId="0" applyFont="1" applyFill="1" applyBorder="1" applyAlignment="1" applyProtection="1">
      <alignment vertical="center"/>
    </xf>
    <xf numFmtId="0" fontId="9" fillId="0" borderId="4" xfId="0" applyFont="1" applyBorder="1" applyAlignment="1" applyProtection="1"/>
    <xf numFmtId="0" fontId="9" fillId="4" borderId="4" xfId="0" applyFont="1" applyFill="1" applyBorder="1" applyAlignment="1" applyProtection="1">
      <alignment horizontal="center"/>
    </xf>
    <xf numFmtId="0" fontId="9" fillId="4" borderId="15" xfId="0" applyFont="1" applyFill="1" applyBorder="1" applyAlignment="1">
      <alignment wrapText="1"/>
    </xf>
    <xf numFmtId="0" fontId="9" fillId="4" borderId="16" xfId="0" applyFont="1" applyFill="1" applyBorder="1" applyAlignment="1">
      <alignment wrapText="1"/>
    </xf>
    <xf numFmtId="0" fontId="9" fillId="4" borderId="17" xfId="0" applyFont="1" applyFill="1" applyBorder="1" applyAlignment="1">
      <alignment wrapText="1"/>
    </xf>
    <xf numFmtId="0" fontId="15" fillId="4" borderId="14" xfId="0" applyFont="1" applyFill="1" applyBorder="1" applyAlignment="1">
      <alignment horizontal="left" wrapText="1" indent="2"/>
    </xf>
    <xf numFmtId="0" fontId="9" fillId="4" borderId="5" xfId="0" applyFont="1" applyFill="1" applyBorder="1" applyAlignment="1">
      <alignment horizontal="center"/>
    </xf>
    <xf numFmtId="0" fontId="9" fillId="4" borderId="6" xfId="0" applyFont="1" applyFill="1" applyBorder="1" applyAlignment="1">
      <alignment horizontal="center"/>
    </xf>
    <xf numFmtId="0" fontId="9" fillId="4" borderId="7" xfId="0" applyFont="1" applyFill="1" applyBorder="1" applyAlignment="1">
      <alignment horizontal="center"/>
    </xf>
    <xf numFmtId="0" fontId="15" fillId="4" borderId="20" xfId="0" applyFont="1" applyFill="1" applyBorder="1"/>
    <xf numFmtId="0" fontId="15" fillId="4" borderId="30" xfId="0" applyFont="1" applyFill="1" applyBorder="1"/>
    <xf numFmtId="0" fontId="15" fillId="4" borderId="4" xfId="0" applyFont="1" applyFill="1" applyBorder="1" applyAlignment="1">
      <alignment horizontal="center"/>
    </xf>
    <xf numFmtId="0" fontId="15" fillId="4" borderId="4" xfId="0" applyFont="1" applyFill="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7" fillId="0" borderId="0" xfId="0" applyFont="1" applyAlignment="1">
      <alignment horizontal="left" vertical="top" wrapText="1" indent="15"/>
    </xf>
  </cellXfs>
  <cellStyles count="6">
    <cellStyle name="Comma" xfId="1" builtinId="3"/>
    <cellStyle name="Currency" xfId="4" builtinId="4"/>
    <cellStyle name="Hyperlink" xfId="5" builtinId="8"/>
    <cellStyle name="Normal" xfId="0" builtinId="0"/>
    <cellStyle name="Percent" xfId="2" builtinId="5"/>
    <cellStyle name="Style 1" xfId="3"/>
  </cellStyles>
  <dxfs count="152">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BDBD"/>
        </patternFill>
      </fill>
    </dxf>
    <dxf>
      <fill>
        <patternFill>
          <bgColor rgb="FFFFBDBD"/>
        </patternFill>
      </fill>
    </dxf>
    <dxf>
      <font>
        <color theme="0"/>
      </font>
    </dxf>
    <dxf>
      <font>
        <color theme="0"/>
      </font>
    </dxf>
    <dxf>
      <font>
        <color theme="0"/>
      </font>
    </dxf>
    <dxf>
      <font>
        <color theme="0"/>
      </font>
    </dxf>
    <dxf>
      <fill>
        <patternFill>
          <bgColor rgb="FFFFBDBD"/>
        </patternFill>
      </fill>
    </dxf>
    <dxf>
      <fill>
        <patternFill>
          <bgColor rgb="FFFFBDBD"/>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BDBD"/>
        </patternFill>
      </fill>
    </dxf>
    <dxf>
      <fill>
        <patternFill>
          <bgColor rgb="FFFFBDBD"/>
        </patternFill>
      </fill>
    </dxf>
    <dxf>
      <font>
        <color theme="0"/>
      </font>
    </dxf>
    <dxf>
      <font>
        <color theme="9" tint="0.39994506668294322"/>
      </font>
    </dxf>
    <dxf>
      <font>
        <color theme="0"/>
      </font>
    </dxf>
    <dxf>
      <font>
        <color theme="0"/>
      </font>
    </dxf>
    <dxf>
      <font>
        <color theme="0"/>
      </font>
    </dxf>
    <dxf>
      <font>
        <color auto="1"/>
      </font>
    </dxf>
    <dxf>
      <fill>
        <patternFill>
          <bgColor theme="9" tint="0.39994506668294322"/>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rgb="FF9C0006"/>
      </font>
      <fill>
        <patternFill>
          <bgColor rgb="FFFFC7CE"/>
        </patternFill>
      </fill>
    </dxf>
    <dxf>
      <font>
        <color theme="9" tint="0.39994506668294322"/>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auto="1"/>
      </font>
    </dxf>
    <dxf>
      <fill>
        <patternFill>
          <bgColor theme="9"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85"/>
  <sheetViews>
    <sheetView tabSelected="1" zoomScale="120" zoomScaleNormal="120" workbookViewId="0"/>
  </sheetViews>
  <sheetFormatPr defaultColWidth="9.140625" defaultRowHeight="15.75" x14ac:dyDescent="0.25"/>
  <cols>
    <col min="1" max="1" width="3.7109375" style="21" customWidth="1"/>
    <col min="2" max="2" width="102.28515625" style="21" customWidth="1"/>
    <col min="3" max="3" width="3.7109375" style="21" customWidth="1"/>
    <col min="4" max="19" width="9.140625" style="36"/>
    <col min="20" max="20" width="28.5703125" style="36" bestFit="1" customWidth="1"/>
    <col min="21" max="52" width="9.140625" style="36"/>
    <col min="53" max="16384" width="9.140625" style="21"/>
  </cols>
  <sheetData>
    <row r="1" spans="1:52" x14ac:dyDescent="0.25">
      <c r="A1" s="25"/>
      <c r="B1" s="25"/>
      <c r="C1" s="25"/>
    </row>
    <row r="2" spans="1:52" ht="31.5" customHeight="1" x14ac:dyDescent="0.25">
      <c r="A2" s="25"/>
      <c r="B2" s="257" t="s">
        <v>731</v>
      </c>
      <c r="C2" s="25"/>
    </row>
    <row r="3" spans="1:52" x14ac:dyDescent="0.25">
      <c r="A3" s="25"/>
      <c r="B3" s="25"/>
      <c r="C3" s="25"/>
    </row>
    <row r="4" spans="1:52" x14ac:dyDescent="0.25">
      <c r="A4" s="25"/>
      <c r="B4" s="258" t="s">
        <v>720</v>
      </c>
      <c r="C4" s="25"/>
    </row>
    <row r="5" spans="1:52" ht="94.5" x14ac:dyDescent="0.25">
      <c r="A5" s="25"/>
      <c r="B5" s="259" t="s">
        <v>742</v>
      </c>
      <c r="C5" s="25"/>
    </row>
    <row r="6" spans="1:52" ht="63" x14ac:dyDescent="0.25">
      <c r="A6" s="25"/>
      <c r="B6" s="259" t="s">
        <v>722</v>
      </c>
      <c r="C6" s="25"/>
    </row>
    <row r="7" spans="1:52" x14ac:dyDescent="0.25">
      <c r="A7" s="41"/>
      <c r="B7" s="40"/>
      <c r="C7" s="25"/>
    </row>
    <row r="8" spans="1:52" x14ac:dyDescent="0.25">
      <c r="A8" s="25"/>
      <c r="B8" s="261" t="s">
        <v>721</v>
      </c>
      <c r="C8" s="25"/>
    </row>
    <row r="9" spans="1:52" ht="31.5" customHeight="1" x14ac:dyDescent="0.25">
      <c r="A9" s="25"/>
      <c r="B9" s="259" t="s">
        <v>744</v>
      </c>
      <c r="C9" s="25"/>
    </row>
    <row r="10" spans="1:52" ht="47.25" x14ac:dyDescent="0.25">
      <c r="A10" s="25"/>
      <c r="B10" s="260" t="s">
        <v>732</v>
      </c>
      <c r="C10" s="25"/>
    </row>
    <row r="11" spans="1:52" ht="94.5" x14ac:dyDescent="0.25">
      <c r="A11" s="25"/>
      <c r="B11" s="260" t="s">
        <v>740</v>
      </c>
      <c r="C11" s="25"/>
    </row>
    <row r="12" spans="1:52" ht="47.25" x14ac:dyDescent="0.25">
      <c r="A12" s="25"/>
      <c r="B12" s="260" t="s">
        <v>743</v>
      </c>
      <c r="C12" s="25"/>
    </row>
    <row r="13" spans="1:52" s="34" customFormat="1" ht="6.75" x14ac:dyDescent="0.15">
      <c r="A13" s="32"/>
      <c r="B13" s="264"/>
      <c r="C13" s="32"/>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row>
    <row r="14" spans="1:52" ht="47.25" x14ac:dyDescent="0.25">
      <c r="A14" s="25"/>
      <c r="B14" s="259" t="s">
        <v>741</v>
      </c>
      <c r="C14" s="25"/>
    </row>
    <row r="15" spans="1:52" x14ac:dyDescent="0.25">
      <c r="A15" s="25"/>
      <c r="B15" s="38"/>
      <c r="C15" s="25"/>
    </row>
    <row r="16" spans="1:52" x14ac:dyDescent="0.25">
      <c r="A16" s="25"/>
      <c r="B16" s="262" t="s">
        <v>730</v>
      </c>
      <c r="C16" s="25"/>
    </row>
    <row r="17" spans="1:3" x14ac:dyDescent="0.25">
      <c r="A17" s="25"/>
      <c r="B17" s="263" t="s">
        <v>726</v>
      </c>
      <c r="C17" s="25"/>
    </row>
    <row r="18" spans="1:3" x14ac:dyDescent="0.25">
      <c r="A18" s="25"/>
      <c r="B18" s="263" t="s">
        <v>727</v>
      </c>
      <c r="C18" s="25"/>
    </row>
    <row r="19" spans="1:3" x14ac:dyDescent="0.25">
      <c r="A19" s="25"/>
      <c r="B19" s="263" t="s">
        <v>728</v>
      </c>
      <c r="C19" s="25"/>
    </row>
    <row r="20" spans="1:3" x14ac:dyDescent="0.25">
      <c r="A20" s="25"/>
      <c r="B20" s="263" t="s">
        <v>737</v>
      </c>
      <c r="C20" s="25"/>
    </row>
    <row r="21" spans="1:3" x14ac:dyDescent="0.25">
      <c r="A21" s="25"/>
      <c r="B21" s="263" t="s">
        <v>729</v>
      </c>
      <c r="C21" s="25"/>
    </row>
    <row r="22" spans="1:3" x14ac:dyDescent="0.25">
      <c r="A22" s="25"/>
      <c r="B22" s="263" t="s">
        <v>738</v>
      </c>
      <c r="C22" s="25"/>
    </row>
    <row r="23" spans="1:3" x14ac:dyDescent="0.25">
      <c r="A23" s="25"/>
      <c r="B23" s="25"/>
      <c r="C23" s="25"/>
    </row>
    <row r="24" spans="1:3" x14ac:dyDescent="0.25">
      <c r="A24" s="36"/>
      <c r="B24" s="36"/>
      <c r="C24" s="36"/>
    </row>
    <row r="25" spans="1:3" x14ac:dyDescent="0.25">
      <c r="A25" s="36"/>
      <c r="B25" s="36"/>
      <c r="C25" s="36"/>
    </row>
    <row r="26" spans="1:3" x14ac:dyDescent="0.25">
      <c r="A26" s="36"/>
      <c r="B26" s="36"/>
      <c r="C26" s="36"/>
    </row>
    <row r="27" spans="1:3" x14ac:dyDescent="0.25">
      <c r="A27" s="36"/>
      <c r="B27" s="36"/>
      <c r="C27" s="36"/>
    </row>
    <row r="28" spans="1:3" x14ac:dyDescent="0.25">
      <c r="A28" s="36"/>
      <c r="B28" s="36"/>
      <c r="C28" s="36"/>
    </row>
    <row r="29" spans="1:3" x14ac:dyDescent="0.25">
      <c r="A29" s="36"/>
      <c r="B29" s="36"/>
      <c r="C29" s="36"/>
    </row>
    <row r="30" spans="1:3" x14ac:dyDescent="0.25">
      <c r="A30" s="36"/>
      <c r="B30" s="36"/>
      <c r="C30" s="36"/>
    </row>
    <row r="31" spans="1:3" x14ac:dyDescent="0.25">
      <c r="A31" s="36"/>
      <c r="B31" s="36"/>
      <c r="C31" s="36"/>
    </row>
    <row r="32" spans="1:3" x14ac:dyDescent="0.25">
      <c r="A32" s="36"/>
      <c r="B32" s="36"/>
      <c r="C32" s="36"/>
    </row>
    <row r="33" spans="1:3" x14ac:dyDescent="0.25">
      <c r="A33" s="36"/>
      <c r="B33" s="36"/>
      <c r="C33" s="36"/>
    </row>
    <row r="34" spans="1:3" x14ac:dyDescent="0.25">
      <c r="A34" s="36"/>
      <c r="B34" s="36"/>
      <c r="C34" s="36"/>
    </row>
    <row r="35" spans="1:3" x14ac:dyDescent="0.25">
      <c r="A35" s="36"/>
      <c r="B35" s="36"/>
      <c r="C35" s="36"/>
    </row>
    <row r="36" spans="1:3" x14ac:dyDescent="0.25">
      <c r="A36" s="36"/>
      <c r="B36" s="36"/>
      <c r="C36" s="36"/>
    </row>
    <row r="37" spans="1:3" x14ac:dyDescent="0.25">
      <c r="A37" s="36"/>
      <c r="B37" s="36"/>
      <c r="C37" s="36"/>
    </row>
    <row r="38" spans="1:3" x14ac:dyDescent="0.25">
      <c r="A38" s="36"/>
      <c r="B38" s="36"/>
      <c r="C38" s="36"/>
    </row>
    <row r="39" spans="1:3" x14ac:dyDescent="0.25">
      <c r="A39" s="36"/>
      <c r="B39" s="36"/>
      <c r="C39" s="36"/>
    </row>
    <row r="40" spans="1:3" x14ac:dyDescent="0.25">
      <c r="A40" s="36"/>
      <c r="B40" s="36"/>
      <c r="C40" s="36"/>
    </row>
    <row r="41" spans="1:3" x14ac:dyDescent="0.25">
      <c r="A41" s="36"/>
      <c r="B41" s="36"/>
      <c r="C41" s="36"/>
    </row>
    <row r="42" spans="1:3" x14ac:dyDescent="0.25">
      <c r="A42" s="36"/>
      <c r="B42" s="36"/>
      <c r="C42" s="36"/>
    </row>
    <row r="43" spans="1:3" x14ac:dyDescent="0.25">
      <c r="A43" s="36"/>
      <c r="B43" s="36"/>
      <c r="C43" s="36"/>
    </row>
    <row r="44" spans="1:3" x14ac:dyDescent="0.25">
      <c r="A44" s="36"/>
      <c r="B44" s="36"/>
      <c r="C44" s="36"/>
    </row>
    <row r="45" spans="1:3" x14ac:dyDescent="0.25">
      <c r="A45" s="36"/>
      <c r="B45" s="36"/>
      <c r="C45" s="36"/>
    </row>
    <row r="46" spans="1:3" x14ac:dyDescent="0.25">
      <c r="A46" s="36"/>
      <c r="B46" s="36"/>
      <c r="C46" s="36"/>
    </row>
    <row r="47" spans="1:3" x14ac:dyDescent="0.25">
      <c r="A47" s="36"/>
      <c r="B47" s="36"/>
      <c r="C47" s="36"/>
    </row>
    <row r="48" spans="1:3" x14ac:dyDescent="0.25">
      <c r="A48" s="36"/>
      <c r="B48" s="36"/>
      <c r="C48" s="36"/>
    </row>
    <row r="49" spans="1:3" x14ac:dyDescent="0.25">
      <c r="A49" s="36"/>
      <c r="B49" s="36"/>
      <c r="C49" s="36"/>
    </row>
    <row r="50" spans="1:3" x14ac:dyDescent="0.25">
      <c r="A50" s="36"/>
      <c r="B50" s="36"/>
      <c r="C50" s="36"/>
    </row>
    <row r="51" spans="1:3" x14ac:dyDescent="0.25">
      <c r="A51" s="36"/>
      <c r="B51" s="36"/>
      <c r="C51" s="36"/>
    </row>
    <row r="52" spans="1:3" x14ac:dyDescent="0.25">
      <c r="A52" s="36"/>
      <c r="B52" s="36"/>
      <c r="C52" s="36"/>
    </row>
    <row r="53" spans="1:3" x14ac:dyDescent="0.25">
      <c r="A53" s="36"/>
      <c r="B53" s="36"/>
      <c r="C53" s="36"/>
    </row>
    <row r="54" spans="1:3" x14ac:dyDescent="0.25">
      <c r="A54" s="36"/>
      <c r="B54" s="36"/>
      <c r="C54" s="36"/>
    </row>
    <row r="55" spans="1:3" x14ac:dyDescent="0.25">
      <c r="A55" s="36"/>
      <c r="B55" s="36"/>
      <c r="C55" s="36"/>
    </row>
    <row r="56" spans="1:3" x14ac:dyDescent="0.25">
      <c r="A56" s="36"/>
      <c r="B56" s="36"/>
      <c r="C56" s="36"/>
    </row>
    <row r="57" spans="1:3" x14ac:dyDescent="0.25">
      <c r="A57" s="36"/>
      <c r="B57" s="36"/>
      <c r="C57" s="36"/>
    </row>
    <row r="58" spans="1:3" x14ac:dyDescent="0.25">
      <c r="A58" s="36"/>
      <c r="B58" s="36"/>
      <c r="C58" s="36"/>
    </row>
    <row r="59" spans="1:3" x14ac:dyDescent="0.25">
      <c r="A59" s="36"/>
      <c r="B59" s="36"/>
      <c r="C59" s="36"/>
    </row>
    <row r="60" spans="1:3" x14ac:dyDescent="0.25">
      <c r="A60" s="36"/>
      <c r="B60" s="36"/>
      <c r="C60" s="36"/>
    </row>
    <row r="61" spans="1:3" x14ac:dyDescent="0.25">
      <c r="A61" s="36"/>
      <c r="B61" s="36"/>
      <c r="C61" s="36"/>
    </row>
    <row r="62" spans="1:3" x14ac:dyDescent="0.25">
      <c r="A62" s="36"/>
      <c r="B62" s="36"/>
      <c r="C62" s="36"/>
    </row>
    <row r="63" spans="1:3" x14ac:dyDescent="0.25">
      <c r="A63" s="36"/>
      <c r="B63" s="36"/>
      <c r="C63" s="36"/>
    </row>
    <row r="64" spans="1:3" x14ac:dyDescent="0.25">
      <c r="A64" s="36"/>
      <c r="B64" s="36"/>
      <c r="C64" s="36"/>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row r="94" spans="1:3" x14ac:dyDescent="0.25">
      <c r="A94" s="36"/>
      <c r="B94" s="36"/>
      <c r="C94" s="36"/>
    </row>
    <row r="95" spans="1:3" x14ac:dyDescent="0.25">
      <c r="A95" s="36"/>
      <c r="B95" s="36"/>
      <c r="C95" s="36"/>
    </row>
    <row r="96" spans="1:3" x14ac:dyDescent="0.25">
      <c r="A96" s="36"/>
      <c r="B96" s="36"/>
      <c r="C96" s="36"/>
    </row>
    <row r="97" spans="1:3" x14ac:dyDescent="0.25">
      <c r="A97" s="36"/>
      <c r="B97" s="36"/>
      <c r="C97" s="36"/>
    </row>
    <row r="98" spans="1:3" x14ac:dyDescent="0.25">
      <c r="A98" s="36"/>
      <c r="B98" s="36"/>
      <c r="C98" s="36"/>
    </row>
    <row r="99" spans="1:3" x14ac:dyDescent="0.25">
      <c r="A99" s="36"/>
      <c r="B99" s="36"/>
      <c r="C99" s="36"/>
    </row>
    <row r="100" spans="1:3" x14ac:dyDescent="0.25">
      <c r="A100" s="36"/>
      <c r="B100" s="36"/>
      <c r="C100" s="36"/>
    </row>
    <row r="101" spans="1:3" x14ac:dyDescent="0.25">
      <c r="A101" s="36"/>
      <c r="B101" s="36"/>
      <c r="C101" s="36"/>
    </row>
    <row r="102" spans="1:3" x14ac:dyDescent="0.25">
      <c r="A102" s="36"/>
      <c r="B102" s="36"/>
      <c r="C102" s="36"/>
    </row>
    <row r="103" spans="1:3" x14ac:dyDescent="0.25">
      <c r="A103" s="36"/>
      <c r="B103" s="36"/>
      <c r="C103" s="36"/>
    </row>
    <row r="104" spans="1:3" x14ac:dyDescent="0.25">
      <c r="A104" s="36"/>
      <c r="B104" s="36"/>
      <c r="C104" s="36"/>
    </row>
    <row r="105" spans="1:3" x14ac:dyDescent="0.25">
      <c r="A105" s="36"/>
      <c r="B105" s="36"/>
      <c r="C105" s="36"/>
    </row>
    <row r="106" spans="1:3" x14ac:dyDescent="0.25">
      <c r="A106" s="36"/>
      <c r="B106" s="36"/>
      <c r="C106" s="36"/>
    </row>
    <row r="107" spans="1:3" x14ac:dyDescent="0.25">
      <c r="A107" s="36"/>
      <c r="B107" s="36"/>
      <c r="C107" s="36"/>
    </row>
    <row r="108" spans="1:3" x14ac:dyDescent="0.25">
      <c r="A108" s="36"/>
      <c r="B108" s="36"/>
      <c r="C108" s="36"/>
    </row>
    <row r="109" spans="1:3" x14ac:dyDescent="0.25">
      <c r="A109" s="36"/>
      <c r="B109" s="36"/>
      <c r="C109" s="36"/>
    </row>
    <row r="110" spans="1:3" x14ac:dyDescent="0.25">
      <c r="A110" s="36"/>
      <c r="B110" s="36"/>
      <c r="C110" s="36"/>
    </row>
    <row r="111" spans="1:3" x14ac:dyDescent="0.25">
      <c r="A111" s="36"/>
      <c r="B111" s="36"/>
      <c r="C111" s="36"/>
    </row>
    <row r="112" spans="1:3" x14ac:dyDescent="0.25">
      <c r="A112" s="36"/>
      <c r="B112" s="36"/>
      <c r="C112" s="36"/>
    </row>
    <row r="113" spans="1:3" x14ac:dyDescent="0.25">
      <c r="A113" s="36"/>
      <c r="B113" s="36"/>
      <c r="C113" s="36"/>
    </row>
    <row r="114" spans="1:3" x14ac:dyDescent="0.25">
      <c r="A114" s="36"/>
      <c r="B114" s="36"/>
      <c r="C114" s="36"/>
    </row>
    <row r="115" spans="1:3" x14ac:dyDescent="0.25">
      <c r="A115" s="36"/>
      <c r="B115" s="36"/>
      <c r="C115" s="36"/>
    </row>
    <row r="116" spans="1:3" x14ac:dyDescent="0.25">
      <c r="A116" s="36"/>
      <c r="B116" s="36"/>
      <c r="C116" s="36"/>
    </row>
    <row r="117" spans="1:3" x14ac:dyDescent="0.25">
      <c r="A117" s="36"/>
      <c r="B117" s="36"/>
      <c r="C117" s="36"/>
    </row>
    <row r="118" spans="1:3" x14ac:dyDescent="0.25">
      <c r="A118" s="36"/>
      <c r="B118" s="36"/>
      <c r="C118" s="36"/>
    </row>
    <row r="119" spans="1:3" x14ac:dyDescent="0.25">
      <c r="A119" s="36"/>
      <c r="B119" s="36"/>
      <c r="C119" s="36"/>
    </row>
    <row r="120" spans="1:3" x14ac:dyDescent="0.25">
      <c r="A120" s="36"/>
      <c r="B120" s="36"/>
      <c r="C120" s="36"/>
    </row>
    <row r="121" spans="1:3" x14ac:dyDescent="0.25">
      <c r="A121" s="36"/>
      <c r="B121" s="36"/>
      <c r="C121" s="36"/>
    </row>
    <row r="122" spans="1:3" x14ac:dyDescent="0.25">
      <c r="A122" s="36"/>
      <c r="B122" s="36"/>
      <c r="C122" s="36"/>
    </row>
    <row r="123" spans="1:3" x14ac:dyDescent="0.25">
      <c r="A123" s="36"/>
      <c r="B123" s="36"/>
      <c r="C123" s="36"/>
    </row>
    <row r="124" spans="1:3" x14ac:dyDescent="0.25">
      <c r="A124" s="36"/>
      <c r="B124" s="36"/>
      <c r="C124" s="36"/>
    </row>
    <row r="125" spans="1:3" x14ac:dyDescent="0.25">
      <c r="A125" s="36"/>
      <c r="B125" s="36"/>
      <c r="C125" s="36"/>
    </row>
    <row r="126" spans="1:3" x14ac:dyDescent="0.25">
      <c r="A126" s="36"/>
      <c r="B126" s="36"/>
      <c r="C126" s="36"/>
    </row>
    <row r="127" spans="1:3" x14ac:dyDescent="0.25">
      <c r="A127" s="36"/>
      <c r="B127" s="36"/>
      <c r="C127" s="36"/>
    </row>
    <row r="128" spans="1:3" x14ac:dyDescent="0.25">
      <c r="A128" s="36"/>
      <c r="B128" s="36"/>
      <c r="C128" s="36"/>
    </row>
    <row r="129" spans="1:3" x14ac:dyDescent="0.25">
      <c r="A129" s="36"/>
      <c r="B129" s="36"/>
      <c r="C129" s="36"/>
    </row>
    <row r="130" spans="1:3" x14ac:dyDescent="0.25">
      <c r="A130" s="36"/>
      <c r="B130" s="36"/>
      <c r="C130" s="36"/>
    </row>
    <row r="131" spans="1:3" x14ac:dyDescent="0.25">
      <c r="A131" s="36"/>
      <c r="B131" s="36"/>
      <c r="C131" s="36"/>
    </row>
    <row r="132" spans="1:3" x14ac:dyDescent="0.25">
      <c r="A132" s="36"/>
      <c r="B132" s="36"/>
      <c r="C132" s="36"/>
    </row>
    <row r="133" spans="1:3" x14ac:dyDescent="0.25">
      <c r="A133" s="36"/>
      <c r="B133" s="36"/>
      <c r="C133" s="36"/>
    </row>
    <row r="134" spans="1:3" x14ac:dyDescent="0.25">
      <c r="A134" s="36"/>
      <c r="B134" s="36"/>
      <c r="C134" s="36"/>
    </row>
    <row r="135" spans="1:3" x14ac:dyDescent="0.25">
      <c r="A135" s="36"/>
      <c r="B135" s="36"/>
      <c r="C135" s="36"/>
    </row>
    <row r="136" spans="1:3" x14ac:dyDescent="0.25">
      <c r="A136" s="36"/>
      <c r="B136" s="36"/>
      <c r="C136" s="36"/>
    </row>
    <row r="137" spans="1:3" x14ac:dyDescent="0.25">
      <c r="A137" s="36"/>
      <c r="B137" s="36"/>
      <c r="C137" s="36"/>
    </row>
    <row r="138" spans="1:3" x14ac:dyDescent="0.25">
      <c r="A138" s="36"/>
      <c r="B138" s="36"/>
      <c r="C138" s="36"/>
    </row>
    <row r="139" spans="1:3" x14ac:dyDescent="0.25">
      <c r="A139" s="36"/>
      <c r="B139" s="36"/>
      <c r="C139" s="36"/>
    </row>
    <row r="140" spans="1:3" x14ac:dyDescent="0.25">
      <c r="A140" s="36"/>
      <c r="B140" s="36"/>
      <c r="C140" s="36"/>
    </row>
    <row r="141" spans="1:3" x14ac:dyDescent="0.25">
      <c r="A141" s="36"/>
      <c r="B141" s="36"/>
      <c r="C141" s="36"/>
    </row>
    <row r="142" spans="1:3" x14ac:dyDescent="0.25">
      <c r="A142" s="36"/>
      <c r="B142" s="36"/>
      <c r="C142" s="36"/>
    </row>
    <row r="143" spans="1:3" x14ac:dyDescent="0.25">
      <c r="A143" s="36"/>
      <c r="B143" s="36"/>
      <c r="C143" s="36"/>
    </row>
    <row r="144" spans="1:3" x14ac:dyDescent="0.25">
      <c r="A144" s="36"/>
      <c r="B144" s="36"/>
      <c r="C144" s="36"/>
    </row>
    <row r="145" spans="1:3" x14ac:dyDescent="0.25">
      <c r="A145" s="36"/>
      <c r="B145" s="36"/>
      <c r="C145" s="36"/>
    </row>
    <row r="146" spans="1:3" x14ac:dyDescent="0.25">
      <c r="A146" s="36"/>
      <c r="B146" s="36"/>
      <c r="C146" s="36"/>
    </row>
    <row r="147" spans="1:3" x14ac:dyDescent="0.25">
      <c r="A147" s="36"/>
      <c r="B147" s="36"/>
      <c r="C147" s="36"/>
    </row>
    <row r="148" spans="1:3" x14ac:dyDescent="0.25">
      <c r="A148" s="36"/>
      <c r="B148" s="36"/>
      <c r="C148" s="36"/>
    </row>
    <row r="149" spans="1:3" x14ac:dyDescent="0.25">
      <c r="A149" s="36"/>
      <c r="B149" s="36"/>
      <c r="C149" s="36"/>
    </row>
    <row r="150" spans="1:3" x14ac:dyDescent="0.25">
      <c r="A150" s="36"/>
      <c r="B150" s="36"/>
      <c r="C150" s="36"/>
    </row>
    <row r="151" spans="1:3" x14ac:dyDescent="0.25">
      <c r="A151" s="36"/>
      <c r="B151" s="36"/>
      <c r="C151" s="36"/>
    </row>
    <row r="152" spans="1:3" x14ac:dyDescent="0.25">
      <c r="A152" s="36"/>
      <c r="B152" s="36"/>
      <c r="C152" s="36"/>
    </row>
    <row r="153" spans="1:3" x14ac:dyDescent="0.25">
      <c r="A153" s="36"/>
      <c r="B153" s="36"/>
      <c r="C153" s="36"/>
    </row>
    <row r="154" spans="1:3" x14ac:dyDescent="0.25">
      <c r="A154" s="36"/>
      <c r="B154" s="36"/>
      <c r="C154" s="36"/>
    </row>
    <row r="155" spans="1:3" x14ac:dyDescent="0.25">
      <c r="A155" s="36"/>
      <c r="B155" s="36"/>
      <c r="C155" s="36"/>
    </row>
    <row r="156" spans="1:3" x14ac:dyDescent="0.25">
      <c r="A156" s="36"/>
      <c r="B156" s="36"/>
      <c r="C156" s="36"/>
    </row>
    <row r="157" spans="1:3" x14ac:dyDescent="0.25">
      <c r="A157" s="36"/>
      <c r="B157" s="36"/>
      <c r="C157" s="36"/>
    </row>
    <row r="158" spans="1:3" x14ac:dyDescent="0.25">
      <c r="A158" s="36"/>
      <c r="B158" s="36"/>
      <c r="C158" s="36"/>
    </row>
    <row r="159" spans="1:3" x14ac:dyDescent="0.25">
      <c r="A159" s="36"/>
      <c r="B159" s="36"/>
      <c r="C159" s="36"/>
    </row>
    <row r="160" spans="1:3" x14ac:dyDescent="0.25">
      <c r="A160" s="36"/>
      <c r="B160" s="36"/>
      <c r="C160" s="36"/>
    </row>
    <row r="161" spans="1:3" x14ac:dyDescent="0.25">
      <c r="A161" s="36"/>
      <c r="B161" s="36"/>
      <c r="C161" s="36"/>
    </row>
    <row r="162" spans="1:3" x14ac:dyDescent="0.25">
      <c r="A162" s="36"/>
      <c r="B162" s="36"/>
      <c r="C162" s="36"/>
    </row>
    <row r="163" spans="1:3" x14ac:dyDescent="0.25">
      <c r="A163" s="36"/>
      <c r="B163" s="36"/>
      <c r="C163" s="36"/>
    </row>
    <row r="164" spans="1:3" x14ac:dyDescent="0.25">
      <c r="A164" s="36"/>
      <c r="B164" s="36"/>
      <c r="C164" s="36"/>
    </row>
    <row r="165" spans="1:3" x14ac:dyDescent="0.25">
      <c r="A165" s="36"/>
      <c r="B165" s="36"/>
      <c r="C165" s="36"/>
    </row>
    <row r="166" spans="1:3" x14ac:dyDescent="0.25">
      <c r="A166" s="36"/>
      <c r="B166" s="36"/>
      <c r="C166" s="36"/>
    </row>
    <row r="167" spans="1:3" x14ac:dyDescent="0.25">
      <c r="A167" s="36"/>
      <c r="B167" s="36"/>
      <c r="C167" s="36"/>
    </row>
    <row r="168" spans="1:3" x14ac:dyDescent="0.25">
      <c r="A168" s="36"/>
      <c r="B168" s="36"/>
      <c r="C168" s="36"/>
    </row>
    <row r="169" spans="1:3" x14ac:dyDescent="0.25">
      <c r="A169" s="36"/>
      <c r="B169" s="36"/>
      <c r="C169" s="36"/>
    </row>
    <row r="170" spans="1:3" x14ac:dyDescent="0.25">
      <c r="A170" s="36"/>
      <c r="B170" s="36"/>
      <c r="C170" s="36"/>
    </row>
    <row r="171" spans="1:3" x14ac:dyDescent="0.25">
      <c r="A171" s="36"/>
      <c r="B171" s="36"/>
      <c r="C171" s="36"/>
    </row>
    <row r="172" spans="1:3" x14ac:dyDescent="0.25">
      <c r="A172" s="36"/>
      <c r="B172" s="36"/>
      <c r="C172" s="36"/>
    </row>
    <row r="173" spans="1:3" x14ac:dyDescent="0.25">
      <c r="A173" s="36"/>
      <c r="B173" s="36"/>
      <c r="C173" s="36"/>
    </row>
    <row r="174" spans="1:3" x14ac:dyDescent="0.25">
      <c r="A174" s="36"/>
      <c r="B174" s="36"/>
      <c r="C174" s="36"/>
    </row>
    <row r="175" spans="1:3" x14ac:dyDescent="0.25">
      <c r="A175" s="36"/>
      <c r="B175" s="36"/>
      <c r="C175" s="36"/>
    </row>
    <row r="176" spans="1:3" x14ac:dyDescent="0.25">
      <c r="A176" s="36"/>
      <c r="B176" s="36"/>
      <c r="C176" s="36"/>
    </row>
    <row r="177" spans="1:3" x14ac:dyDescent="0.25">
      <c r="A177" s="36"/>
      <c r="B177" s="36"/>
      <c r="C177" s="36"/>
    </row>
    <row r="178" spans="1:3" x14ac:dyDescent="0.25">
      <c r="A178" s="36"/>
      <c r="B178" s="36"/>
      <c r="C178" s="36"/>
    </row>
    <row r="179" spans="1:3" x14ac:dyDescent="0.25">
      <c r="A179" s="36"/>
      <c r="B179" s="36"/>
      <c r="C179" s="36"/>
    </row>
    <row r="180" spans="1:3" x14ac:dyDescent="0.25">
      <c r="A180" s="36"/>
      <c r="B180" s="36"/>
      <c r="C180" s="36"/>
    </row>
    <row r="181" spans="1:3" x14ac:dyDescent="0.25">
      <c r="A181" s="36"/>
      <c r="B181" s="36"/>
      <c r="C181" s="36"/>
    </row>
    <row r="182" spans="1:3" x14ac:dyDescent="0.25">
      <c r="A182" s="36"/>
      <c r="B182" s="36"/>
      <c r="C182" s="36"/>
    </row>
    <row r="183" spans="1:3" x14ac:dyDescent="0.25">
      <c r="A183" s="36"/>
      <c r="B183" s="36"/>
      <c r="C183" s="36"/>
    </row>
    <row r="184" spans="1:3" x14ac:dyDescent="0.25">
      <c r="A184" s="36"/>
      <c r="B184" s="36"/>
      <c r="C184" s="36"/>
    </row>
    <row r="185" spans="1:3" x14ac:dyDescent="0.25">
      <c r="A185" s="36"/>
      <c r="B185" s="36"/>
      <c r="C185" s="36"/>
    </row>
    <row r="186" spans="1:3" x14ac:dyDescent="0.25">
      <c r="A186" s="36"/>
      <c r="B186" s="36"/>
      <c r="C186" s="36"/>
    </row>
    <row r="187" spans="1:3" x14ac:dyDescent="0.25">
      <c r="A187" s="36"/>
      <c r="B187" s="36"/>
      <c r="C187" s="36"/>
    </row>
    <row r="188" spans="1:3" x14ac:dyDescent="0.25">
      <c r="A188" s="36"/>
      <c r="B188" s="36"/>
      <c r="C188" s="36"/>
    </row>
    <row r="189" spans="1:3" x14ac:dyDescent="0.25">
      <c r="A189" s="36"/>
      <c r="B189" s="36"/>
      <c r="C189" s="36"/>
    </row>
    <row r="190" spans="1:3" x14ac:dyDescent="0.25">
      <c r="A190" s="36"/>
      <c r="B190" s="36"/>
      <c r="C190" s="36"/>
    </row>
    <row r="191" spans="1:3" x14ac:dyDescent="0.25">
      <c r="A191" s="36"/>
      <c r="B191" s="36"/>
      <c r="C191" s="36"/>
    </row>
    <row r="192" spans="1:3" x14ac:dyDescent="0.25">
      <c r="A192" s="36"/>
      <c r="B192" s="36"/>
      <c r="C192" s="36"/>
    </row>
    <row r="193" spans="1:3" x14ac:dyDescent="0.25">
      <c r="A193" s="36"/>
      <c r="B193" s="36"/>
      <c r="C193" s="36"/>
    </row>
    <row r="194" spans="1:3" x14ac:dyDescent="0.25">
      <c r="A194" s="36"/>
      <c r="B194" s="36"/>
      <c r="C194" s="36"/>
    </row>
    <row r="195" spans="1:3" x14ac:dyDescent="0.25">
      <c r="A195" s="36"/>
      <c r="B195" s="36"/>
      <c r="C195" s="36"/>
    </row>
    <row r="196" spans="1:3" x14ac:dyDescent="0.25">
      <c r="A196" s="36"/>
      <c r="B196" s="36"/>
      <c r="C196" s="36"/>
    </row>
    <row r="197" spans="1:3" x14ac:dyDescent="0.25">
      <c r="A197" s="36"/>
      <c r="B197" s="36"/>
      <c r="C197" s="36"/>
    </row>
    <row r="198" spans="1:3" x14ac:dyDescent="0.25">
      <c r="A198" s="36"/>
      <c r="B198" s="36"/>
      <c r="C198" s="36"/>
    </row>
    <row r="199" spans="1:3" x14ac:dyDescent="0.25">
      <c r="A199" s="36"/>
      <c r="B199" s="36"/>
      <c r="C199" s="36"/>
    </row>
    <row r="200" spans="1:3" x14ac:dyDescent="0.25">
      <c r="A200" s="36"/>
      <c r="B200" s="36"/>
      <c r="C200" s="36"/>
    </row>
    <row r="201" spans="1:3" x14ac:dyDescent="0.25">
      <c r="A201" s="36"/>
      <c r="B201" s="36"/>
      <c r="C201" s="36"/>
    </row>
    <row r="202" spans="1:3" x14ac:dyDescent="0.25">
      <c r="A202" s="36"/>
      <c r="B202" s="36"/>
      <c r="C202" s="36"/>
    </row>
    <row r="203" spans="1:3" x14ac:dyDescent="0.25">
      <c r="A203" s="36"/>
      <c r="B203" s="36"/>
      <c r="C203" s="36"/>
    </row>
    <row r="204" spans="1:3" x14ac:dyDescent="0.25">
      <c r="A204" s="36"/>
      <c r="B204" s="36"/>
      <c r="C204" s="36"/>
    </row>
    <row r="205" spans="1:3" x14ac:dyDescent="0.25">
      <c r="A205" s="36"/>
      <c r="B205" s="36"/>
      <c r="C205" s="36"/>
    </row>
    <row r="206" spans="1:3" x14ac:dyDescent="0.25">
      <c r="A206" s="36"/>
      <c r="B206" s="36"/>
      <c r="C206" s="36"/>
    </row>
    <row r="207" spans="1:3" x14ac:dyDescent="0.25">
      <c r="A207" s="36"/>
      <c r="B207" s="36"/>
      <c r="C207" s="36"/>
    </row>
    <row r="208" spans="1:3" x14ac:dyDescent="0.25">
      <c r="A208" s="36"/>
      <c r="B208" s="36"/>
      <c r="C208" s="36"/>
    </row>
    <row r="209" spans="1:3" x14ac:dyDescent="0.25">
      <c r="A209" s="36"/>
      <c r="B209" s="36"/>
      <c r="C209" s="36"/>
    </row>
    <row r="210" spans="1:3" x14ac:dyDescent="0.25">
      <c r="A210" s="36"/>
      <c r="B210" s="36"/>
      <c r="C210" s="36"/>
    </row>
    <row r="211" spans="1:3" x14ac:dyDescent="0.25">
      <c r="A211" s="36"/>
      <c r="B211" s="36"/>
      <c r="C211" s="36"/>
    </row>
    <row r="212" spans="1:3" x14ac:dyDescent="0.25">
      <c r="A212" s="36"/>
      <c r="B212" s="36"/>
      <c r="C212" s="36"/>
    </row>
    <row r="213" spans="1:3" x14ac:dyDescent="0.25">
      <c r="A213" s="36"/>
      <c r="B213" s="36"/>
      <c r="C213" s="36"/>
    </row>
    <row r="214" spans="1:3" x14ac:dyDescent="0.25">
      <c r="A214" s="36"/>
      <c r="B214" s="36"/>
      <c r="C214" s="36"/>
    </row>
    <row r="215" spans="1:3" x14ac:dyDescent="0.25">
      <c r="A215" s="36"/>
      <c r="B215" s="36"/>
      <c r="C215" s="36"/>
    </row>
    <row r="216" spans="1:3" x14ac:dyDescent="0.25">
      <c r="A216" s="36"/>
      <c r="B216" s="36"/>
      <c r="C216" s="36"/>
    </row>
    <row r="217" spans="1:3" x14ac:dyDescent="0.25">
      <c r="A217" s="36"/>
      <c r="B217" s="36"/>
      <c r="C217" s="36"/>
    </row>
    <row r="218" spans="1:3" x14ac:dyDescent="0.25">
      <c r="A218" s="36"/>
      <c r="B218" s="36"/>
      <c r="C218" s="36"/>
    </row>
    <row r="219" spans="1:3" x14ac:dyDescent="0.25">
      <c r="A219" s="36"/>
      <c r="B219" s="36"/>
      <c r="C219" s="36"/>
    </row>
    <row r="220" spans="1:3" x14ac:dyDescent="0.25">
      <c r="A220" s="36"/>
      <c r="B220" s="36"/>
      <c r="C220" s="36"/>
    </row>
    <row r="221" spans="1:3" x14ac:dyDescent="0.25">
      <c r="A221" s="36"/>
      <c r="B221" s="36"/>
      <c r="C221" s="36"/>
    </row>
    <row r="222" spans="1:3" x14ac:dyDescent="0.25">
      <c r="A222" s="36"/>
      <c r="B222" s="36"/>
      <c r="C222" s="36"/>
    </row>
    <row r="223" spans="1:3" x14ac:dyDescent="0.25">
      <c r="A223" s="36"/>
      <c r="B223" s="36"/>
      <c r="C223" s="36"/>
    </row>
    <row r="224" spans="1:3" x14ac:dyDescent="0.25">
      <c r="A224" s="36"/>
      <c r="B224" s="36"/>
      <c r="C224" s="36"/>
    </row>
    <row r="225" spans="1:3" x14ac:dyDescent="0.25">
      <c r="A225" s="36"/>
      <c r="B225" s="36"/>
      <c r="C225" s="36"/>
    </row>
    <row r="226" spans="1:3" x14ac:dyDescent="0.25">
      <c r="A226" s="36"/>
      <c r="B226" s="36"/>
      <c r="C226" s="36"/>
    </row>
    <row r="227" spans="1:3" x14ac:dyDescent="0.25">
      <c r="A227" s="36"/>
      <c r="B227" s="36"/>
      <c r="C227" s="36"/>
    </row>
    <row r="228" spans="1:3" x14ac:dyDescent="0.25">
      <c r="A228" s="36"/>
      <c r="B228" s="36"/>
      <c r="C228" s="36"/>
    </row>
    <row r="229" spans="1:3" x14ac:dyDescent="0.25">
      <c r="A229" s="36"/>
      <c r="B229" s="36"/>
      <c r="C229" s="36"/>
    </row>
    <row r="230" spans="1:3" x14ac:dyDescent="0.25">
      <c r="A230" s="36"/>
      <c r="B230" s="36"/>
      <c r="C230" s="36"/>
    </row>
    <row r="231" spans="1:3" x14ac:dyDescent="0.25">
      <c r="A231" s="36"/>
      <c r="B231" s="36"/>
      <c r="C231" s="36"/>
    </row>
    <row r="232" spans="1:3" x14ac:dyDescent="0.25">
      <c r="A232" s="36"/>
      <c r="B232" s="36"/>
      <c r="C232" s="36"/>
    </row>
    <row r="233" spans="1:3" x14ac:dyDescent="0.25">
      <c r="A233" s="36"/>
      <c r="B233" s="36"/>
      <c r="C233" s="36"/>
    </row>
    <row r="234" spans="1:3" x14ac:dyDescent="0.25">
      <c r="A234" s="36"/>
      <c r="B234" s="36"/>
      <c r="C234" s="36"/>
    </row>
    <row r="235" spans="1:3" x14ac:dyDescent="0.25">
      <c r="A235" s="36"/>
      <c r="B235" s="36"/>
      <c r="C235" s="36"/>
    </row>
    <row r="236" spans="1:3" x14ac:dyDescent="0.25">
      <c r="A236" s="36"/>
      <c r="B236" s="36"/>
      <c r="C236" s="36"/>
    </row>
    <row r="237" spans="1:3" x14ac:dyDescent="0.25">
      <c r="A237" s="36"/>
      <c r="B237" s="36"/>
      <c r="C237" s="36"/>
    </row>
    <row r="238" spans="1:3" x14ac:dyDescent="0.25">
      <c r="A238" s="36"/>
      <c r="B238" s="36"/>
      <c r="C238" s="36"/>
    </row>
    <row r="239" spans="1:3" x14ac:dyDescent="0.25">
      <c r="A239" s="36"/>
      <c r="B239" s="36"/>
      <c r="C239" s="36"/>
    </row>
    <row r="240" spans="1:3" x14ac:dyDescent="0.25">
      <c r="A240" s="36"/>
      <c r="B240" s="36"/>
      <c r="C240" s="36"/>
    </row>
    <row r="241" spans="1:3" x14ac:dyDescent="0.25">
      <c r="A241" s="36"/>
      <c r="B241" s="36"/>
      <c r="C241" s="36"/>
    </row>
    <row r="242" spans="1:3" x14ac:dyDescent="0.25">
      <c r="A242" s="36"/>
      <c r="B242" s="36"/>
      <c r="C242" s="36"/>
    </row>
    <row r="243" spans="1:3" x14ac:dyDescent="0.25">
      <c r="A243" s="36"/>
      <c r="B243" s="36"/>
      <c r="C243" s="36"/>
    </row>
    <row r="244" spans="1:3" x14ac:dyDescent="0.25">
      <c r="A244" s="36"/>
      <c r="B244" s="36"/>
      <c r="C244" s="36"/>
    </row>
    <row r="245" spans="1:3" x14ac:dyDescent="0.25">
      <c r="A245" s="36"/>
      <c r="B245" s="36"/>
      <c r="C245" s="36"/>
    </row>
    <row r="246" spans="1:3" x14ac:dyDescent="0.25">
      <c r="A246" s="36"/>
      <c r="B246" s="36"/>
      <c r="C246" s="36"/>
    </row>
    <row r="247" spans="1:3" x14ac:dyDescent="0.25">
      <c r="A247" s="36"/>
      <c r="B247" s="36"/>
      <c r="C247" s="36"/>
    </row>
    <row r="248" spans="1:3" x14ac:dyDescent="0.25">
      <c r="A248" s="36"/>
      <c r="B248" s="36"/>
      <c r="C248" s="36"/>
    </row>
    <row r="249" spans="1:3" x14ac:dyDescent="0.25">
      <c r="A249" s="36"/>
      <c r="B249" s="36"/>
      <c r="C249" s="36"/>
    </row>
    <row r="250" spans="1:3" x14ac:dyDescent="0.25">
      <c r="A250" s="36"/>
      <c r="B250" s="36"/>
      <c r="C250" s="36"/>
    </row>
    <row r="251" spans="1:3" x14ac:dyDescent="0.25">
      <c r="A251" s="36"/>
      <c r="B251" s="36"/>
      <c r="C251" s="36"/>
    </row>
    <row r="252" spans="1:3" x14ac:dyDescent="0.25">
      <c r="A252" s="36"/>
      <c r="B252" s="36"/>
      <c r="C252" s="36"/>
    </row>
    <row r="253" spans="1:3" x14ac:dyDescent="0.25">
      <c r="A253" s="36"/>
      <c r="B253" s="36"/>
      <c r="C253" s="36"/>
    </row>
    <row r="254" spans="1:3" x14ac:dyDescent="0.25">
      <c r="A254" s="36"/>
      <c r="B254" s="36"/>
      <c r="C254" s="36"/>
    </row>
    <row r="255" spans="1:3" x14ac:dyDescent="0.25">
      <c r="A255" s="36"/>
      <c r="B255" s="36"/>
      <c r="C255" s="36"/>
    </row>
    <row r="256" spans="1:3" x14ac:dyDescent="0.25">
      <c r="A256" s="36"/>
      <c r="B256" s="36"/>
      <c r="C256" s="36"/>
    </row>
    <row r="257" spans="1:3" x14ac:dyDescent="0.25">
      <c r="A257" s="36"/>
      <c r="B257" s="36"/>
      <c r="C257" s="36"/>
    </row>
    <row r="258" spans="1:3" x14ac:dyDescent="0.25">
      <c r="A258" s="36"/>
      <c r="B258" s="36"/>
      <c r="C258" s="36"/>
    </row>
    <row r="259" spans="1:3" x14ac:dyDescent="0.25">
      <c r="A259" s="36"/>
      <c r="B259" s="36"/>
      <c r="C259" s="36"/>
    </row>
    <row r="260" spans="1:3" x14ac:dyDescent="0.25">
      <c r="A260" s="36"/>
      <c r="B260" s="36"/>
      <c r="C260" s="36"/>
    </row>
    <row r="261" spans="1:3" x14ac:dyDescent="0.25">
      <c r="A261" s="36"/>
      <c r="B261" s="36"/>
      <c r="C261" s="36"/>
    </row>
    <row r="262" spans="1:3" x14ac:dyDescent="0.25">
      <c r="A262" s="36"/>
      <c r="B262" s="36"/>
      <c r="C262" s="36"/>
    </row>
    <row r="263" spans="1:3" x14ac:dyDescent="0.25">
      <c r="A263" s="36"/>
      <c r="B263" s="36"/>
      <c r="C263" s="36"/>
    </row>
    <row r="264" spans="1:3" x14ac:dyDescent="0.25">
      <c r="A264" s="36"/>
      <c r="B264" s="36"/>
      <c r="C264" s="36"/>
    </row>
    <row r="265" spans="1:3" x14ac:dyDescent="0.25">
      <c r="A265" s="36"/>
      <c r="B265" s="36"/>
      <c r="C265" s="36"/>
    </row>
    <row r="266" spans="1:3" x14ac:dyDescent="0.25">
      <c r="A266" s="36"/>
      <c r="B266" s="36"/>
      <c r="C266" s="36"/>
    </row>
    <row r="267" spans="1:3" x14ac:dyDescent="0.25">
      <c r="A267" s="36"/>
      <c r="B267" s="36"/>
      <c r="C267" s="36"/>
    </row>
    <row r="268" spans="1:3" x14ac:dyDescent="0.25">
      <c r="A268" s="36"/>
      <c r="B268" s="36"/>
      <c r="C268" s="36"/>
    </row>
    <row r="269" spans="1:3" x14ac:dyDescent="0.25">
      <c r="A269" s="36"/>
      <c r="B269" s="36"/>
      <c r="C269" s="36"/>
    </row>
    <row r="270" spans="1:3" x14ac:dyDescent="0.25">
      <c r="A270" s="36"/>
      <c r="B270" s="36"/>
      <c r="C270" s="36"/>
    </row>
    <row r="271" spans="1:3" x14ac:dyDescent="0.25">
      <c r="A271" s="36"/>
      <c r="B271" s="36"/>
      <c r="C271" s="36"/>
    </row>
    <row r="272" spans="1:3" x14ac:dyDescent="0.25">
      <c r="A272" s="36"/>
      <c r="B272" s="36"/>
      <c r="C272" s="36"/>
    </row>
    <row r="273" spans="1:3" x14ac:dyDescent="0.25">
      <c r="A273" s="36"/>
      <c r="B273" s="36"/>
      <c r="C273" s="36"/>
    </row>
    <row r="274" spans="1:3" x14ac:dyDescent="0.25">
      <c r="A274" s="36"/>
      <c r="B274" s="36"/>
      <c r="C274" s="36"/>
    </row>
    <row r="275" spans="1:3" x14ac:dyDescent="0.25">
      <c r="A275" s="36"/>
      <c r="B275" s="36"/>
      <c r="C275" s="36"/>
    </row>
    <row r="276" spans="1:3" x14ac:dyDescent="0.25">
      <c r="A276" s="36"/>
      <c r="B276" s="36"/>
      <c r="C276" s="36"/>
    </row>
    <row r="277" spans="1:3" x14ac:dyDescent="0.25">
      <c r="A277" s="36"/>
      <c r="B277" s="36"/>
      <c r="C277" s="36"/>
    </row>
    <row r="278" spans="1:3" x14ac:dyDescent="0.25">
      <c r="A278" s="36"/>
      <c r="B278" s="36"/>
      <c r="C278" s="36"/>
    </row>
    <row r="279" spans="1:3" x14ac:dyDescent="0.25">
      <c r="A279" s="36"/>
      <c r="B279" s="36"/>
      <c r="C279" s="36"/>
    </row>
    <row r="280" spans="1:3" x14ac:dyDescent="0.25">
      <c r="A280" s="36"/>
      <c r="B280" s="36"/>
      <c r="C280" s="36"/>
    </row>
    <row r="281" spans="1:3" x14ac:dyDescent="0.25">
      <c r="A281" s="36"/>
      <c r="B281" s="36"/>
      <c r="C281" s="36"/>
    </row>
    <row r="282" spans="1:3" x14ac:dyDescent="0.25">
      <c r="A282" s="36"/>
      <c r="B282" s="36"/>
      <c r="C282" s="36"/>
    </row>
    <row r="283" spans="1:3" x14ac:dyDescent="0.25">
      <c r="A283" s="36"/>
      <c r="B283" s="36"/>
      <c r="C283" s="36"/>
    </row>
    <row r="284" spans="1:3" x14ac:dyDescent="0.25">
      <c r="A284" s="36"/>
      <c r="B284" s="36"/>
      <c r="C284" s="36"/>
    </row>
    <row r="285" spans="1:3" x14ac:dyDescent="0.25">
      <c r="A285" s="36"/>
      <c r="B285" s="36"/>
      <c r="C285" s="36"/>
    </row>
    <row r="286" spans="1:3" x14ac:dyDescent="0.25">
      <c r="A286" s="36"/>
      <c r="B286" s="36"/>
      <c r="C286" s="36"/>
    </row>
    <row r="287" spans="1:3" x14ac:dyDescent="0.25">
      <c r="A287" s="36"/>
      <c r="B287" s="36"/>
      <c r="C287" s="36"/>
    </row>
    <row r="288" spans="1:3" x14ac:dyDescent="0.25">
      <c r="A288" s="36"/>
      <c r="B288" s="36"/>
      <c r="C288" s="36"/>
    </row>
    <row r="289" spans="1:3" x14ac:dyDescent="0.25">
      <c r="A289" s="36"/>
      <c r="B289" s="36"/>
      <c r="C289" s="36"/>
    </row>
    <row r="290" spans="1:3" x14ac:dyDescent="0.25">
      <c r="A290" s="36"/>
      <c r="B290" s="36"/>
      <c r="C290" s="36"/>
    </row>
    <row r="291" spans="1:3" x14ac:dyDescent="0.25">
      <c r="A291" s="36"/>
      <c r="B291" s="36"/>
      <c r="C291" s="36"/>
    </row>
    <row r="292" spans="1:3" x14ac:dyDescent="0.25">
      <c r="A292" s="36"/>
      <c r="B292" s="36"/>
      <c r="C292" s="36"/>
    </row>
    <row r="293" spans="1:3" x14ac:dyDescent="0.25">
      <c r="A293" s="36"/>
      <c r="B293" s="36"/>
      <c r="C293" s="36"/>
    </row>
    <row r="294" spans="1:3" x14ac:dyDescent="0.25">
      <c r="A294" s="36"/>
      <c r="B294" s="36"/>
      <c r="C294" s="36"/>
    </row>
    <row r="295" spans="1:3" x14ac:dyDescent="0.25">
      <c r="A295" s="36"/>
      <c r="B295" s="36"/>
      <c r="C295" s="36"/>
    </row>
    <row r="296" spans="1:3" x14ac:dyDescent="0.25">
      <c r="A296" s="36"/>
      <c r="B296" s="36"/>
      <c r="C296" s="36"/>
    </row>
    <row r="297" spans="1:3" x14ac:dyDescent="0.25">
      <c r="A297" s="36"/>
      <c r="B297" s="36"/>
      <c r="C297" s="36"/>
    </row>
    <row r="298" spans="1:3" x14ac:dyDescent="0.25">
      <c r="A298" s="36"/>
      <c r="B298" s="36"/>
      <c r="C298" s="36"/>
    </row>
    <row r="299" spans="1:3" x14ac:dyDescent="0.25">
      <c r="A299" s="36"/>
      <c r="B299" s="36"/>
      <c r="C299" s="36"/>
    </row>
    <row r="300" spans="1:3" x14ac:dyDescent="0.25">
      <c r="A300" s="36"/>
      <c r="B300" s="36"/>
      <c r="C300" s="36"/>
    </row>
    <row r="301" spans="1:3" x14ac:dyDescent="0.25">
      <c r="A301" s="36"/>
      <c r="B301" s="36"/>
      <c r="C301" s="36"/>
    </row>
    <row r="302" spans="1:3" x14ac:dyDescent="0.25">
      <c r="A302" s="36"/>
      <c r="B302" s="36"/>
      <c r="C302" s="36"/>
    </row>
    <row r="303" spans="1:3" x14ac:dyDescent="0.25">
      <c r="A303" s="36"/>
      <c r="B303" s="36"/>
      <c r="C303" s="36"/>
    </row>
    <row r="304" spans="1:3" x14ac:dyDescent="0.25">
      <c r="A304" s="36"/>
      <c r="B304" s="36"/>
      <c r="C304" s="36"/>
    </row>
    <row r="305" spans="1:3" x14ac:dyDescent="0.25">
      <c r="A305" s="36"/>
      <c r="B305" s="36"/>
      <c r="C305" s="36"/>
    </row>
    <row r="306" spans="1:3" x14ac:dyDescent="0.25">
      <c r="A306" s="36"/>
      <c r="B306" s="36"/>
      <c r="C306" s="36"/>
    </row>
    <row r="307" spans="1:3" x14ac:dyDescent="0.25">
      <c r="A307" s="36"/>
      <c r="B307" s="36"/>
      <c r="C307" s="36"/>
    </row>
    <row r="308" spans="1:3" x14ac:dyDescent="0.25">
      <c r="A308" s="36"/>
      <c r="B308" s="36"/>
      <c r="C308" s="36"/>
    </row>
    <row r="309" spans="1:3" x14ac:dyDescent="0.25">
      <c r="A309" s="36"/>
      <c r="B309" s="36"/>
      <c r="C309" s="36"/>
    </row>
    <row r="310" spans="1:3" x14ac:dyDescent="0.25">
      <c r="A310" s="36"/>
      <c r="B310" s="36"/>
      <c r="C310" s="36"/>
    </row>
    <row r="311" spans="1:3" x14ac:dyDescent="0.25">
      <c r="A311" s="36"/>
      <c r="B311" s="36"/>
      <c r="C311" s="36"/>
    </row>
    <row r="312" spans="1:3" x14ac:dyDescent="0.25">
      <c r="A312" s="36"/>
      <c r="B312" s="36"/>
      <c r="C312" s="36"/>
    </row>
    <row r="313" spans="1:3" x14ac:dyDescent="0.25">
      <c r="A313" s="36"/>
      <c r="B313" s="36"/>
      <c r="C313" s="36"/>
    </row>
    <row r="314" spans="1:3" x14ac:dyDescent="0.25">
      <c r="A314" s="36"/>
      <c r="B314" s="36"/>
      <c r="C314" s="36"/>
    </row>
    <row r="315" spans="1:3" x14ac:dyDescent="0.25">
      <c r="A315" s="36"/>
      <c r="B315" s="36"/>
      <c r="C315" s="36"/>
    </row>
    <row r="316" spans="1:3" x14ac:dyDescent="0.25">
      <c r="A316" s="36"/>
      <c r="B316" s="36"/>
      <c r="C316" s="36"/>
    </row>
    <row r="317" spans="1:3" x14ac:dyDescent="0.25">
      <c r="A317" s="36"/>
      <c r="B317" s="36"/>
      <c r="C317" s="36"/>
    </row>
    <row r="318" spans="1:3" x14ac:dyDescent="0.25">
      <c r="A318" s="36"/>
      <c r="B318" s="36"/>
      <c r="C318" s="36"/>
    </row>
    <row r="319" spans="1:3" x14ac:dyDescent="0.25">
      <c r="A319" s="36"/>
      <c r="B319" s="36"/>
      <c r="C319" s="36"/>
    </row>
    <row r="320" spans="1:3" x14ac:dyDescent="0.25">
      <c r="A320" s="36"/>
      <c r="B320" s="36"/>
      <c r="C320" s="36"/>
    </row>
    <row r="321" spans="1:3" x14ac:dyDescent="0.25">
      <c r="A321" s="36"/>
      <c r="B321" s="36"/>
      <c r="C321" s="36"/>
    </row>
    <row r="322" spans="1:3" x14ac:dyDescent="0.25">
      <c r="A322" s="36"/>
      <c r="B322" s="36"/>
      <c r="C322" s="36"/>
    </row>
    <row r="323" spans="1:3" x14ac:dyDescent="0.25">
      <c r="A323" s="36"/>
      <c r="B323" s="36"/>
      <c r="C323" s="36"/>
    </row>
    <row r="324" spans="1:3" x14ac:dyDescent="0.25">
      <c r="A324" s="36"/>
      <c r="B324" s="36"/>
      <c r="C324" s="36"/>
    </row>
    <row r="325" spans="1:3" x14ac:dyDescent="0.25">
      <c r="A325" s="36"/>
      <c r="B325" s="36"/>
      <c r="C325" s="36"/>
    </row>
    <row r="326" spans="1:3" x14ac:dyDescent="0.25">
      <c r="A326" s="36"/>
      <c r="B326" s="36"/>
      <c r="C326" s="36"/>
    </row>
    <row r="327" spans="1:3" x14ac:dyDescent="0.25">
      <c r="A327" s="36"/>
      <c r="B327" s="36"/>
      <c r="C327" s="36"/>
    </row>
    <row r="328" spans="1:3" x14ac:dyDescent="0.25">
      <c r="A328" s="36"/>
      <c r="B328" s="36"/>
      <c r="C328" s="36"/>
    </row>
    <row r="329" spans="1:3" x14ac:dyDescent="0.25">
      <c r="A329" s="36"/>
      <c r="B329" s="36"/>
      <c r="C329" s="36"/>
    </row>
    <row r="330" spans="1:3" x14ac:dyDescent="0.25">
      <c r="A330" s="36"/>
      <c r="B330" s="36"/>
      <c r="C330" s="36"/>
    </row>
    <row r="331" spans="1:3" x14ac:dyDescent="0.25">
      <c r="A331" s="36"/>
      <c r="B331" s="36"/>
      <c r="C331" s="36"/>
    </row>
    <row r="332" spans="1:3" x14ac:dyDescent="0.25">
      <c r="A332" s="36"/>
      <c r="B332" s="36"/>
      <c r="C332" s="36"/>
    </row>
    <row r="333" spans="1:3" x14ac:dyDescent="0.25">
      <c r="A333" s="36"/>
      <c r="B333" s="36"/>
      <c r="C333" s="36"/>
    </row>
    <row r="334" spans="1:3" x14ac:dyDescent="0.25">
      <c r="A334" s="36"/>
      <c r="B334" s="36"/>
      <c r="C334" s="36"/>
    </row>
    <row r="335" spans="1:3" x14ac:dyDescent="0.25">
      <c r="A335" s="36"/>
      <c r="B335" s="36"/>
      <c r="C335" s="36"/>
    </row>
    <row r="336" spans="1:3" x14ac:dyDescent="0.25">
      <c r="A336" s="36"/>
      <c r="B336" s="36"/>
      <c r="C336" s="36"/>
    </row>
    <row r="337" spans="1:3" x14ac:dyDescent="0.25">
      <c r="A337" s="36"/>
      <c r="B337" s="36"/>
      <c r="C337" s="36"/>
    </row>
    <row r="338" spans="1:3" x14ac:dyDescent="0.25">
      <c r="A338" s="36"/>
      <c r="B338" s="36"/>
      <c r="C338" s="36"/>
    </row>
    <row r="339" spans="1:3" x14ac:dyDescent="0.25">
      <c r="A339" s="36"/>
      <c r="B339" s="36"/>
      <c r="C339" s="36"/>
    </row>
    <row r="340" spans="1:3" x14ac:dyDescent="0.25">
      <c r="A340" s="36"/>
      <c r="B340" s="36"/>
      <c r="C340" s="36"/>
    </row>
    <row r="341" spans="1:3" x14ac:dyDescent="0.25">
      <c r="A341" s="36"/>
      <c r="B341" s="36"/>
      <c r="C341" s="36"/>
    </row>
    <row r="342" spans="1:3" x14ac:dyDescent="0.25">
      <c r="A342" s="36"/>
      <c r="B342" s="36"/>
      <c r="C342" s="36"/>
    </row>
    <row r="343" spans="1:3" x14ac:dyDescent="0.25">
      <c r="A343" s="36"/>
      <c r="B343" s="36"/>
      <c r="C343" s="36"/>
    </row>
    <row r="344" spans="1:3" x14ac:dyDescent="0.25">
      <c r="A344" s="36"/>
      <c r="B344" s="36"/>
      <c r="C344" s="36"/>
    </row>
    <row r="345" spans="1:3" x14ac:dyDescent="0.25">
      <c r="A345" s="36"/>
      <c r="B345" s="36"/>
      <c r="C345" s="36"/>
    </row>
    <row r="346" spans="1:3" x14ac:dyDescent="0.25">
      <c r="A346" s="36"/>
      <c r="B346" s="36"/>
      <c r="C346" s="36"/>
    </row>
    <row r="347" spans="1:3" x14ac:dyDescent="0.25">
      <c r="A347" s="36"/>
      <c r="B347" s="36"/>
      <c r="C347" s="36"/>
    </row>
    <row r="348" spans="1:3" x14ac:dyDescent="0.25">
      <c r="A348" s="36"/>
      <c r="B348" s="36"/>
      <c r="C348" s="36"/>
    </row>
    <row r="349" spans="1:3" x14ac:dyDescent="0.25">
      <c r="A349" s="36"/>
      <c r="B349" s="36"/>
      <c r="C349" s="36"/>
    </row>
    <row r="350" spans="1:3" x14ac:dyDescent="0.25">
      <c r="A350" s="36"/>
      <c r="B350" s="36"/>
      <c r="C350" s="36"/>
    </row>
    <row r="351" spans="1:3" x14ac:dyDescent="0.25">
      <c r="A351" s="36"/>
      <c r="B351" s="36"/>
      <c r="C351" s="36"/>
    </row>
    <row r="352" spans="1:3" x14ac:dyDescent="0.25">
      <c r="A352" s="36"/>
      <c r="B352" s="36"/>
      <c r="C352" s="36"/>
    </row>
    <row r="353" spans="1:3" x14ac:dyDescent="0.25">
      <c r="A353" s="36"/>
      <c r="B353" s="36"/>
      <c r="C353" s="36"/>
    </row>
    <row r="354" spans="1:3" x14ac:dyDescent="0.25">
      <c r="A354" s="36"/>
      <c r="B354" s="36"/>
      <c r="C354" s="36"/>
    </row>
    <row r="355" spans="1:3" x14ac:dyDescent="0.25">
      <c r="A355" s="36"/>
      <c r="B355" s="36"/>
      <c r="C355" s="36"/>
    </row>
    <row r="356" spans="1:3" x14ac:dyDescent="0.25">
      <c r="A356" s="36"/>
      <c r="B356" s="36"/>
      <c r="C356" s="36"/>
    </row>
    <row r="357" spans="1:3" x14ac:dyDescent="0.25">
      <c r="A357" s="36"/>
      <c r="B357" s="36"/>
      <c r="C357" s="36"/>
    </row>
    <row r="358" spans="1:3" x14ac:dyDescent="0.25">
      <c r="A358" s="36"/>
      <c r="B358" s="36"/>
      <c r="C358" s="36"/>
    </row>
    <row r="359" spans="1:3" x14ac:dyDescent="0.25">
      <c r="A359" s="36"/>
      <c r="B359" s="36"/>
      <c r="C359" s="36"/>
    </row>
    <row r="360" spans="1:3" x14ac:dyDescent="0.25">
      <c r="A360" s="36"/>
      <c r="B360" s="36"/>
      <c r="C360" s="36"/>
    </row>
    <row r="361" spans="1:3" x14ac:dyDescent="0.25">
      <c r="A361" s="36"/>
      <c r="B361" s="36"/>
      <c r="C361" s="36"/>
    </row>
    <row r="362" spans="1:3" x14ac:dyDescent="0.25">
      <c r="A362" s="36"/>
      <c r="B362" s="36"/>
      <c r="C362" s="36"/>
    </row>
    <row r="363" spans="1:3" x14ac:dyDescent="0.25">
      <c r="A363" s="36"/>
      <c r="B363" s="36"/>
      <c r="C363" s="36"/>
    </row>
    <row r="364" spans="1:3" x14ac:dyDescent="0.25">
      <c r="A364" s="36"/>
      <c r="B364" s="36"/>
      <c r="C364" s="36"/>
    </row>
    <row r="365" spans="1:3" x14ac:dyDescent="0.25">
      <c r="A365" s="36"/>
      <c r="B365" s="36"/>
      <c r="C365" s="36"/>
    </row>
    <row r="366" spans="1:3" x14ac:dyDescent="0.25">
      <c r="A366" s="36"/>
      <c r="B366" s="36"/>
      <c r="C366" s="36"/>
    </row>
    <row r="367" spans="1:3" x14ac:dyDescent="0.25">
      <c r="A367" s="36"/>
      <c r="B367" s="36"/>
      <c r="C367" s="36"/>
    </row>
    <row r="368" spans="1:3" x14ac:dyDescent="0.25">
      <c r="A368" s="36"/>
      <c r="B368" s="36"/>
      <c r="C368" s="36"/>
    </row>
    <row r="369" spans="1:3" x14ac:dyDescent="0.25">
      <c r="A369" s="36"/>
      <c r="B369" s="36"/>
      <c r="C369" s="36"/>
    </row>
    <row r="370" spans="1:3" x14ac:dyDescent="0.25">
      <c r="A370" s="36"/>
      <c r="B370" s="36"/>
      <c r="C370" s="36"/>
    </row>
    <row r="371" spans="1:3" x14ac:dyDescent="0.25">
      <c r="A371" s="36"/>
      <c r="B371" s="36"/>
      <c r="C371" s="36"/>
    </row>
    <row r="372" spans="1:3" x14ac:dyDescent="0.25">
      <c r="A372" s="36"/>
      <c r="B372" s="36"/>
      <c r="C372" s="36"/>
    </row>
    <row r="373" spans="1:3" x14ac:dyDescent="0.25">
      <c r="A373" s="36"/>
      <c r="B373" s="36"/>
      <c r="C373" s="36"/>
    </row>
    <row r="374" spans="1:3" x14ac:dyDescent="0.25">
      <c r="A374" s="36"/>
      <c r="B374" s="36"/>
      <c r="C374" s="36"/>
    </row>
    <row r="375" spans="1:3" x14ac:dyDescent="0.25">
      <c r="A375" s="36"/>
      <c r="B375" s="36"/>
      <c r="C375" s="36"/>
    </row>
    <row r="376" spans="1:3" x14ac:dyDescent="0.25">
      <c r="A376" s="36"/>
      <c r="B376" s="36"/>
      <c r="C376" s="36"/>
    </row>
    <row r="377" spans="1:3" x14ac:dyDescent="0.25">
      <c r="A377" s="36"/>
      <c r="B377" s="36"/>
      <c r="C377" s="36"/>
    </row>
    <row r="378" spans="1:3" x14ac:dyDescent="0.25">
      <c r="A378" s="36"/>
      <c r="B378" s="36"/>
      <c r="C378" s="36"/>
    </row>
    <row r="379" spans="1:3" x14ac:dyDescent="0.25">
      <c r="A379" s="36"/>
      <c r="B379" s="36"/>
      <c r="C379" s="36"/>
    </row>
    <row r="380" spans="1:3" x14ac:dyDescent="0.25">
      <c r="A380" s="36"/>
      <c r="B380" s="36"/>
      <c r="C380" s="36"/>
    </row>
    <row r="381" spans="1:3" x14ac:dyDescent="0.25">
      <c r="A381" s="36"/>
      <c r="B381" s="36"/>
      <c r="C381" s="36"/>
    </row>
    <row r="382" spans="1:3" x14ac:dyDescent="0.25">
      <c r="A382" s="36"/>
      <c r="B382" s="36"/>
      <c r="C382" s="36"/>
    </row>
    <row r="383" spans="1:3" x14ac:dyDescent="0.25">
      <c r="A383" s="36"/>
      <c r="B383" s="36"/>
      <c r="C383" s="36"/>
    </row>
    <row r="384" spans="1:3" x14ac:dyDescent="0.25">
      <c r="A384" s="36"/>
      <c r="B384" s="36"/>
      <c r="C384" s="36"/>
    </row>
    <row r="385" spans="1:3" x14ac:dyDescent="0.25">
      <c r="A385" s="36"/>
      <c r="B385" s="36"/>
      <c r="C385" s="36"/>
    </row>
  </sheetData>
  <sheetProtection algorithmName="SHA-512" hashValue="Rw44C+9cYmSYSiYgdvPjhonrm+uBBSpNeNz+HlAY/L4nY9pF67QtVpQPtcYIs9ICE81f/ZzBi5cX5SS5TOEjTw==" saltValue="Kekf/fg8TaaI+l3B+6SNLw==" spinCount="100000" sheet="1" objects="1" scenarios="1"/>
  <hyperlinks>
    <hyperlink ref="B17" location="'Annual Population Growth'!A1" display="Annual Population Growth"/>
    <hyperlink ref="B18" location="'O&amp;M - CPI Calculation'!A1" display="O&amp;M - CPI Calculation"/>
    <hyperlink ref="B19" location="'O&amp;M - Population Calculation'!A1" display="O&amp;M - Population Calculation"/>
    <hyperlink ref="B20" location="'Project Calc-Utilities ex. Tele'!A1" display="Project Calculation - Public Utilities except Telecommunications"/>
    <hyperlink ref="B21" location="'Project Calc - CPI'!A1" display="Project Calculation - CPI"/>
    <hyperlink ref="B22" location="'Proj Calc-Utilities with Tele'!A1" display="Project Calculation - Public Utilities (including Telecommunications)"/>
  </hyperlinks>
  <pageMargins left="0.7" right="0.7" top="0.75" bottom="0.75" header="0.3" footer="0.3"/>
  <pageSetup scale="8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72"/>
  <sheetViews>
    <sheetView workbookViewId="0">
      <pane ySplit="4" topLeftCell="A5" activePane="bottomLeft" state="frozen"/>
      <selection pane="bottomLeft" activeCell="A4" sqref="A4"/>
    </sheetView>
  </sheetViews>
  <sheetFormatPr defaultRowHeight="15" x14ac:dyDescent="0.25"/>
  <cols>
    <col min="1" max="1" width="21" customWidth="1"/>
    <col min="2" max="2" width="13.42578125" bestFit="1" customWidth="1"/>
    <col min="3" max="7" width="12.7109375" bestFit="1" customWidth="1"/>
    <col min="8" max="8" width="2.140625" customWidth="1"/>
    <col min="9" max="9" width="18.140625" bestFit="1" customWidth="1"/>
    <col min="10" max="10" width="12.140625" customWidth="1"/>
    <col min="11" max="14" width="8.7109375" customWidth="1"/>
    <col min="15" max="15" width="2.140625" customWidth="1"/>
    <col min="16" max="16" width="21" customWidth="1"/>
    <col min="17" max="39" width="10.140625" bestFit="1" customWidth="1"/>
    <col min="41" max="41" width="21" customWidth="1"/>
  </cols>
  <sheetData>
    <row r="2" spans="1:46" x14ac:dyDescent="0.25">
      <c r="A2" s="321" t="s">
        <v>548</v>
      </c>
      <c r="B2" s="322"/>
      <c r="C2" s="322"/>
      <c r="D2" s="322"/>
      <c r="E2" s="322"/>
      <c r="F2" s="322"/>
      <c r="G2" s="323"/>
      <c r="J2" s="321" t="s">
        <v>549</v>
      </c>
      <c r="K2" s="322"/>
      <c r="L2" s="322"/>
      <c r="M2" s="322"/>
      <c r="N2" s="323"/>
      <c r="P2" s="321" t="s">
        <v>550</v>
      </c>
      <c r="Q2" s="322"/>
      <c r="R2" s="322"/>
      <c r="S2" s="322"/>
      <c r="T2" s="322"/>
      <c r="U2" s="322"/>
      <c r="V2" s="322"/>
      <c r="W2" s="322"/>
      <c r="X2" s="322"/>
      <c r="Y2" s="322"/>
      <c r="Z2" s="322"/>
      <c r="AA2" s="322"/>
      <c r="AB2" s="322"/>
      <c r="AC2" s="322"/>
      <c r="AD2" s="322"/>
      <c r="AE2" s="322"/>
      <c r="AF2" s="322"/>
      <c r="AG2" s="322"/>
      <c r="AH2" s="322"/>
      <c r="AI2" s="322"/>
      <c r="AJ2" s="322"/>
      <c r="AK2" s="322"/>
      <c r="AL2" s="322"/>
      <c r="AM2" s="323"/>
    </row>
    <row r="3" spans="1:46" x14ac:dyDescent="0.25">
      <c r="A3" s="4"/>
      <c r="B3" s="5" t="s">
        <v>546</v>
      </c>
      <c r="C3" s="324" t="s">
        <v>545</v>
      </c>
      <c r="D3" s="324"/>
      <c r="E3" s="324"/>
      <c r="F3" s="324"/>
      <c r="G3" s="324"/>
      <c r="P3" s="4"/>
      <c r="AO3" s="4"/>
      <c r="AP3" s="320" t="s">
        <v>552</v>
      </c>
      <c r="AQ3" s="320"/>
      <c r="AR3" s="320"/>
      <c r="AS3" s="320"/>
    </row>
    <row r="4" spans="1:46" s="13" customFormat="1" ht="30" x14ac:dyDescent="0.25">
      <c r="A4" s="16" t="s">
        <v>551</v>
      </c>
      <c r="B4" s="11" t="s">
        <v>0</v>
      </c>
      <c r="C4" s="12">
        <v>2025</v>
      </c>
      <c r="D4" s="12">
        <v>2030</v>
      </c>
      <c r="E4" s="12">
        <v>2035</v>
      </c>
      <c r="F4" s="12">
        <v>2040</v>
      </c>
      <c r="G4" s="12">
        <v>2045</v>
      </c>
      <c r="I4" s="16" t="s">
        <v>551</v>
      </c>
      <c r="J4" s="14" t="str">
        <f>B4&amp;" to "&amp;C4</f>
        <v>April 1, 2020 to 2025</v>
      </c>
      <c r="K4" s="14" t="str">
        <f>C4&amp;" to "&amp;D4</f>
        <v>2025 to 2030</v>
      </c>
      <c r="L4" s="14" t="str">
        <f>D4&amp;" to "&amp;E4</f>
        <v>2030 to 2035</v>
      </c>
      <c r="M4" s="14" t="str">
        <f>E4&amp;" to "&amp;F4</f>
        <v>2035 to 2040</v>
      </c>
      <c r="N4" s="14" t="str">
        <f>F4&amp;" to "&amp;G4</f>
        <v>2040 to 2045</v>
      </c>
      <c r="P4" s="16" t="s">
        <v>551</v>
      </c>
      <c r="Q4" s="13">
        <v>2020</v>
      </c>
      <c r="R4" s="13">
        <v>2021</v>
      </c>
      <c r="S4" s="13">
        <v>2022</v>
      </c>
      <c r="T4" s="13">
        <v>2023</v>
      </c>
      <c r="U4" s="13">
        <v>2024</v>
      </c>
      <c r="V4" s="13">
        <v>2025</v>
      </c>
      <c r="W4" s="13">
        <v>2026</v>
      </c>
      <c r="X4" s="13">
        <v>2027</v>
      </c>
      <c r="Y4" s="13">
        <v>2028</v>
      </c>
      <c r="Z4" s="13">
        <v>2029</v>
      </c>
      <c r="AA4" s="13">
        <v>2030</v>
      </c>
      <c r="AB4" s="13">
        <v>2031</v>
      </c>
      <c r="AC4" s="13">
        <v>2032</v>
      </c>
      <c r="AD4" s="13">
        <v>2033</v>
      </c>
      <c r="AE4" s="13">
        <v>2034</v>
      </c>
      <c r="AF4" s="13">
        <v>2035</v>
      </c>
      <c r="AG4" s="13">
        <v>2036</v>
      </c>
      <c r="AH4" s="13">
        <v>2037</v>
      </c>
      <c r="AI4" s="13">
        <v>2038</v>
      </c>
      <c r="AJ4" s="13">
        <v>2039</v>
      </c>
      <c r="AK4" s="13">
        <v>2040</v>
      </c>
      <c r="AL4" s="13">
        <v>2041</v>
      </c>
      <c r="AM4" s="13">
        <v>2042</v>
      </c>
      <c r="AO4" s="16" t="s">
        <v>551</v>
      </c>
      <c r="AP4" s="15" t="s">
        <v>553</v>
      </c>
      <c r="AQ4" s="15" t="s">
        <v>554</v>
      </c>
      <c r="AR4" s="15" t="s">
        <v>555</v>
      </c>
      <c r="AS4" s="15" t="s">
        <v>556</v>
      </c>
      <c r="AT4"/>
    </row>
    <row r="5" spans="1:46" x14ac:dyDescent="0.25">
      <c r="A5" s="17" t="s">
        <v>440</v>
      </c>
      <c r="B5" s="6">
        <v>271588</v>
      </c>
      <c r="C5" s="6">
        <v>283035</v>
      </c>
      <c r="D5" s="6">
        <v>292692</v>
      </c>
      <c r="E5" s="6">
        <v>300261</v>
      </c>
      <c r="F5" s="6">
        <v>306332</v>
      </c>
      <c r="G5" s="6">
        <v>311324</v>
      </c>
      <c r="I5" s="17" t="s">
        <v>440</v>
      </c>
      <c r="J5" s="8">
        <f t="shared" ref="J5:J36" si="0">(C5/B5)^(1/5)-1</f>
        <v>8.29105253385376E-3</v>
      </c>
      <c r="K5" s="8">
        <f t="shared" ref="K5:K36" si="1">(D5/C5)^(1/5)-1</f>
        <v>6.7326222215229325E-3</v>
      </c>
      <c r="L5" s="8">
        <f t="shared" ref="L5:L36" si="2">(E5/D5)^(1/5)-1</f>
        <v>5.1193060652903188E-3</v>
      </c>
      <c r="M5" s="8">
        <f t="shared" ref="M5:M36" si="3">(F5/E5)^(1/5)-1</f>
        <v>4.0115015581034807E-3</v>
      </c>
      <c r="N5" s="8">
        <f t="shared" ref="N5:N36" si="4">(G5/F5)^(1/5)-1</f>
        <v>3.2381694606751221E-3</v>
      </c>
      <c r="P5" s="17" t="s">
        <v>440</v>
      </c>
      <c r="Q5" s="9">
        <f>B5</f>
        <v>271588</v>
      </c>
      <c r="R5" s="9">
        <f>Q5*(1+$J5)</f>
        <v>273839.75037556427</v>
      </c>
      <c r="S5" s="9">
        <f>R5*(1+$J5)</f>
        <v>276110.17013178545</v>
      </c>
      <c r="T5" s="9">
        <f>S5*(1+$J5)</f>
        <v>278399.41405747936</v>
      </c>
      <c r="U5" s="9">
        <f>T5*(1+$J5)</f>
        <v>280707.63822482404</v>
      </c>
      <c r="V5" s="9">
        <f>U5*(1+$J5)</f>
        <v>283035.00000000006</v>
      </c>
      <c r="W5" s="9">
        <f>V5*(1+$K5)</f>
        <v>284940.56773046881</v>
      </c>
      <c r="X5" s="9">
        <f>W5*(1+$K5)</f>
        <v>286858.96492858435</v>
      </c>
      <c r="Y5" s="9">
        <f>X5*(1+$K5)</f>
        <v>288790.27797030559</v>
      </c>
      <c r="Z5" s="9">
        <f>Y5*(1+$K5)</f>
        <v>290734.59381312825</v>
      </c>
      <c r="AA5" s="9">
        <f>Z5*(1+$K5)</f>
        <v>292691.99999999994</v>
      </c>
      <c r="AB5" s="9">
        <f>AA5*(1+$L5)</f>
        <v>294190.37993086188</v>
      </c>
      <c r="AC5" s="9">
        <f>AB5*(1+$L5)</f>
        <v>295696.43052719202</v>
      </c>
      <c r="AD5" s="9">
        <f>AC5*(1+$L5)</f>
        <v>297210.19105747459</v>
      </c>
      <c r="AE5" s="9">
        <f>AD5*(1+$L5)</f>
        <v>298731.70099122124</v>
      </c>
      <c r="AF5" s="9">
        <f>AE5*(1+$L5)</f>
        <v>300261.00000000012</v>
      </c>
      <c r="AG5" s="9">
        <f>AF5*(1+$M5)</f>
        <v>301465.49746933783</v>
      </c>
      <c r="AH5" s="9">
        <f>AG5*(1+$M5)</f>
        <v>302674.82678215054</v>
      </c>
      <c r="AI5" s="9">
        <f>AH5*(1+$M5)</f>
        <v>303889.00732138584</v>
      </c>
      <c r="AJ5" s="9">
        <f>AI5*(1+$M5)</f>
        <v>305108.0585477461</v>
      </c>
      <c r="AK5" s="9">
        <f>AJ5*(1+$M5)</f>
        <v>306332.00000000029</v>
      </c>
      <c r="AL5" s="9">
        <f>AK5*(1+$N5)</f>
        <v>307323.95492722781</v>
      </c>
      <c r="AM5" s="9">
        <f>AL5*(1+$N5)</f>
        <v>308319.12197260704</v>
      </c>
      <c r="AO5" s="17" t="s">
        <v>440</v>
      </c>
      <c r="AP5" s="8">
        <f>(W5-S5)/S5</f>
        <v>3.1981428262742667E-2</v>
      </c>
      <c r="AQ5" s="8">
        <f>(AB5-X5)/X5</f>
        <v>2.5557559283889694E-2</v>
      </c>
      <c r="AR5" s="8">
        <f>(AG5-AC5)/AC5</f>
        <v>1.9510100043684146E-2</v>
      </c>
      <c r="AS5" s="8">
        <f>(AL5-AH5)/AH5</f>
        <v>1.5360141424722659E-2</v>
      </c>
    </row>
    <row r="6" spans="1:46" x14ac:dyDescent="0.25">
      <c r="A6" s="18" t="s">
        <v>442</v>
      </c>
      <c r="B6" s="6">
        <v>28532</v>
      </c>
      <c r="C6" s="6">
        <v>29882</v>
      </c>
      <c r="D6" s="6">
        <v>31017</v>
      </c>
      <c r="E6" s="6">
        <v>31957</v>
      </c>
      <c r="F6" s="6">
        <v>32728</v>
      </c>
      <c r="G6" s="7">
        <v>33387</v>
      </c>
      <c r="I6" s="18" t="s">
        <v>442</v>
      </c>
      <c r="J6" s="8">
        <f t="shared" si="0"/>
        <v>9.2888819555414504E-3</v>
      </c>
      <c r="K6" s="8">
        <f t="shared" si="1"/>
        <v>7.4836936739888227E-3</v>
      </c>
      <c r="L6" s="8">
        <f t="shared" si="2"/>
        <v>5.9890244988070052E-3</v>
      </c>
      <c r="M6" s="8">
        <f t="shared" si="3"/>
        <v>4.7793310364869779E-3</v>
      </c>
      <c r="N6" s="8">
        <f t="shared" si="4"/>
        <v>3.9950835615079061E-3</v>
      </c>
      <c r="P6" s="18" t="s">
        <v>442</v>
      </c>
      <c r="Q6" s="9">
        <f t="shared" ref="Q6:Q69" si="5">B6</f>
        <v>28532</v>
      </c>
      <c r="R6" s="9">
        <f t="shared" ref="R6:V6" si="6">Q6*(1+$J6)</f>
        <v>28797.030379955508</v>
      </c>
      <c r="S6" s="9">
        <f t="shared" si="6"/>
        <v>29064.522595825056</v>
      </c>
      <c r="T6" s="9">
        <f t="shared" si="6"/>
        <v>29334.499515311843</v>
      </c>
      <c r="U6" s="9">
        <f t="shared" si="6"/>
        <v>29606.984218534464</v>
      </c>
      <c r="V6" s="9">
        <f t="shared" si="6"/>
        <v>29882.000000000011</v>
      </c>
      <c r="W6" s="9">
        <f t="shared" ref="W6:Z6" si="7">V6*(1+$K6)</f>
        <v>30105.627734366146</v>
      </c>
      <c r="X6" s="9">
        <f t="shared" si="7"/>
        <v>30330.929030193285</v>
      </c>
      <c r="Y6" s="9">
        <f t="shared" si="7"/>
        <v>30557.916411902748</v>
      </c>
      <c r="Z6" s="9">
        <f t="shared" si="7"/>
        <v>30786.602497644784</v>
      </c>
      <c r="AA6" s="9">
        <f t="shared" ref="AA6" si="8">Z6*(1+$K6)</f>
        <v>31017.000000000018</v>
      </c>
      <c r="AB6" s="9">
        <f t="shared" ref="AB6:AE6" si="9">AA6*(1+$L6)</f>
        <v>31202.761572879514</v>
      </c>
      <c r="AC6" s="9">
        <f t="shared" si="9"/>
        <v>31389.635676369922</v>
      </c>
      <c r="AD6" s="9">
        <f t="shared" si="9"/>
        <v>31577.628973444327</v>
      </c>
      <c r="AE6" s="9">
        <f t="shared" si="9"/>
        <v>31766.748166980524</v>
      </c>
      <c r="AF6" s="9">
        <f t="shared" ref="AF6" si="10">AE6*(1+$L6)</f>
        <v>31957.000000000004</v>
      </c>
      <c r="AG6" s="9">
        <f t="shared" ref="AG6:AJ6" si="11">AF6*(1+$M6)</f>
        <v>32109.733081933016</v>
      </c>
      <c r="AH6" s="9">
        <f t="shared" si="11"/>
        <v>32263.196125824812</v>
      </c>
      <c r="AI6" s="9">
        <f t="shared" si="11"/>
        <v>32417.392620405233</v>
      </c>
      <c r="AJ6" s="9">
        <f t="shared" si="11"/>
        <v>32572.326071077921</v>
      </c>
      <c r="AK6" s="9">
        <f t="shared" ref="AK6" si="12">AJ6*(1+$M6)</f>
        <v>32727.999999999996</v>
      </c>
      <c r="AL6" s="9">
        <f t="shared" ref="AL6:AM6" si="13">AK6*(1+$N6)</f>
        <v>32858.751094801024</v>
      </c>
      <c r="AM6" s="9">
        <f t="shared" si="13"/>
        <v>32990.024551151546</v>
      </c>
      <c r="AO6" s="18" t="s">
        <v>442</v>
      </c>
      <c r="AP6" s="8">
        <f t="shared" ref="AP6:AP69" si="14">(W6-S6)/S6</f>
        <v>3.5820479593586668E-2</v>
      </c>
      <c r="AQ6" s="8">
        <f t="shared" ref="AQ6:AQ69" si="15">(AB6-X6)/X6</f>
        <v>2.8744010505525639E-2</v>
      </c>
      <c r="AR6" s="8">
        <f t="shared" ref="AR6:AR69" si="16">(AG6-AC6)/AC6</f>
        <v>2.2940610492818894E-2</v>
      </c>
      <c r="AS6" s="8">
        <f t="shared" ref="AS6:AS69" si="17">(AL6-AH6)/AH6</f>
        <v>1.8459267539817758E-2</v>
      </c>
    </row>
    <row r="7" spans="1:46" x14ac:dyDescent="0.25">
      <c r="A7" s="18" t="s">
        <v>11</v>
      </c>
      <c r="B7" s="6">
        <v>174410</v>
      </c>
      <c r="C7" s="6">
        <v>185038</v>
      </c>
      <c r="D7" s="6">
        <v>193082</v>
      </c>
      <c r="E7" s="6">
        <v>199010</v>
      </c>
      <c r="F7" s="6">
        <v>203693</v>
      </c>
      <c r="G7" s="7">
        <v>207593</v>
      </c>
      <c r="I7" s="18" t="s">
        <v>11</v>
      </c>
      <c r="J7" s="8">
        <f t="shared" si="0"/>
        <v>1.1900728839950636E-2</v>
      </c>
      <c r="K7" s="8">
        <f t="shared" si="1"/>
        <v>8.5470713611004445E-3</v>
      </c>
      <c r="L7" s="8">
        <f t="shared" si="2"/>
        <v>6.0663473226252318E-3</v>
      </c>
      <c r="M7" s="8">
        <f t="shared" si="3"/>
        <v>4.6626130421478784E-3</v>
      </c>
      <c r="N7" s="8">
        <f t="shared" si="4"/>
        <v>3.800297618482773E-3</v>
      </c>
      <c r="P7" s="18" t="s">
        <v>11</v>
      </c>
      <c r="Q7" s="9">
        <f t="shared" si="5"/>
        <v>174410</v>
      </c>
      <c r="R7" s="9">
        <f t="shared" ref="R7:V7" si="18">Q7*(1+$J7)</f>
        <v>176485.6061169758</v>
      </c>
      <c r="S7" s="9">
        <f t="shared" si="18"/>
        <v>178585.91345952827</v>
      </c>
      <c r="T7" s="9">
        <f t="shared" si="18"/>
        <v>180711.21599024499</v>
      </c>
      <c r="U7" s="9">
        <f t="shared" si="18"/>
        <v>182861.81117008266</v>
      </c>
      <c r="V7" s="9">
        <f t="shared" si="18"/>
        <v>185038.00000000006</v>
      </c>
      <c r="W7" s="9">
        <f t="shared" ref="W7:Z7" si="19">V7*(1+$K7)</f>
        <v>186619.53299051535</v>
      </c>
      <c r="X7" s="9">
        <f t="shared" si="19"/>
        <v>188214.58345636053</v>
      </c>
      <c r="Y7" s="9">
        <f t="shared" si="19"/>
        <v>189823.26693236185</v>
      </c>
      <c r="Z7" s="9">
        <f t="shared" si="19"/>
        <v>191445.69994082997</v>
      </c>
      <c r="AA7" s="9">
        <f t="shared" ref="AA7" si="20">Z7*(1+$K7)</f>
        <v>193082.00000000006</v>
      </c>
      <c r="AB7" s="9">
        <f t="shared" ref="AB7:AE7" si="21">AA7*(1+$L7)</f>
        <v>194253.30247374717</v>
      </c>
      <c r="AC7" s="9">
        <f t="shared" si="21"/>
        <v>195431.71047511991</v>
      </c>
      <c r="AD7" s="9">
        <f t="shared" si="21"/>
        <v>196617.26710871671</v>
      </c>
      <c r="AE7" s="9">
        <f t="shared" si="21"/>
        <v>197810.01574062355</v>
      </c>
      <c r="AF7" s="9">
        <f t="shared" ref="AF7" si="22">AE7*(1+$L7)</f>
        <v>199010.00000000015</v>
      </c>
      <c r="AG7" s="9">
        <f t="shared" ref="AG7:AJ7" si="23">AF7*(1+$M7)</f>
        <v>199937.90662151799</v>
      </c>
      <c r="AH7" s="9">
        <f t="shared" si="23"/>
        <v>200870.13971255123</v>
      </c>
      <c r="AI7" s="9">
        <f t="shared" si="23"/>
        <v>201806.71944575303</v>
      </c>
      <c r="AJ7" s="9">
        <f t="shared" si="23"/>
        <v>202747.66608783387</v>
      </c>
      <c r="AK7" s="9">
        <f t="shared" ref="AK7" si="24">AJ7*(1+$M7)</f>
        <v>203693.00000000006</v>
      </c>
      <c r="AL7" s="9">
        <f t="shared" ref="AL7:AM7" si="25">AK7*(1+$N7)</f>
        <v>204467.09402280167</v>
      </c>
      <c r="AM7" s="9">
        <f t="shared" si="25"/>
        <v>205244.12983327461</v>
      </c>
      <c r="AO7" s="18" t="s">
        <v>11</v>
      </c>
      <c r="AP7" s="8">
        <f t="shared" si="14"/>
        <v>4.4984620429246155E-2</v>
      </c>
      <c r="AQ7" s="8">
        <f t="shared" si="15"/>
        <v>3.2084224859158052E-2</v>
      </c>
      <c r="AR7" s="8">
        <f t="shared" si="16"/>
        <v>2.3057650856367861E-2</v>
      </c>
      <c r="AS7" s="8">
        <f t="shared" si="17"/>
        <v>1.7906864182987803E-2</v>
      </c>
    </row>
    <row r="8" spans="1:46" x14ac:dyDescent="0.25">
      <c r="A8" s="18" t="s">
        <v>18</v>
      </c>
      <c r="B8" s="6">
        <v>28725</v>
      </c>
      <c r="C8" s="6">
        <v>29260</v>
      </c>
      <c r="D8" s="6">
        <v>29650</v>
      </c>
      <c r="E8" s="6">
        <v>29930</v>
      </c>
      <c r="F8" s="6">
        <v>30190</v>
      </c>
      <c r="G8" s="7">
        <v>30441</v>
      </c>
      <c r="I8" s="18" t="s">
        <v>18</v>
      </c>
      <c r="J8" s="8">
        <f t="shared" si="0"/>
        <v>3.6975334442199692E-3</v>
      </c>
      <c r="K8" s="8">
        <f t="shared" si="1"/>
        <v>2.6516554060402875E-3</v>
      </c>
      <c r="L8" s="8">
        <f t="shared" si="2"/>
        <v>1.8816072897236413E-3</v>
      </c>
      <c r="M8" s="8">
        <f t="shared" si="3"/>
        <v>1.7313814839492458E-3</v>
      </c>
      <c r="N8" s="8">
        <f t="shared" si="4"/>
        <v>1.6572998552133456E-3</v>
      </c>
      <c r="P8" s="18" t="s">
        <v>18</v>
      </c>
      <c r="Q8" s="9">
        <f t="shared" si="5"/>
        <v>28725</v>
      </c>
      <c r="R8" s="9">
        <f t="shared" ref="R8:V8" si="26">Q8*(1+$J8)</f>
        <v>28831.211648185217</v>
      </c>
      <c r="S8" s="9">
        <f t="shared" si="26"/>
        <v>28937.816017491765</v>
      </c>
      <c r="T8" s="9">
        <f t="shared" si="26"/>
        <v>29044.814560019124</v>
      </c>
      <c r="U8" s="9">
        <f t="shared" si="26"/>
        <v>29152.208733235962</v>
      </c>
      <c r="V8" s="9">
        <f t="shared" si="26"/>
        <v>29259.999999999985</v>
      </c>
      <c r="W8" s="9">
        <f t="shared" ref="W8:Z8" si="27">V8*(1+$K8)</f>
        <v>29337.587437180726</v>
      </c>
      <c r="X8" s="9">
        <f t="shared" si="27"/>
        <v>29415.380609508706</v>
      </c>
      <c r="Y8" s="9">
        <f t="shared" si="27"/>
        <v>29493.380062522643</v>
      </c>
      <c r="Z8" s="9">
        <f t="shared" si="27"/>
        <v>29571.586343207833</v>
      </c>
      <c r="AA8" s="9">
        <f t="shared" ref="AA8" si="28">Z8*(1+$K8)</f>
        <v>29649.999999999989</v>
      </c>
      <c r="AB8" s="9">
        <f t="shared" ref="AB8:AE8" si="29">AA8*(1+$L8)</f>
        <v>29705.789656140296</v>
      </c>
      <c r="AC8" s="9">
        <f t="shared" si="29"/>
        <v>29761.684286504285</v>
      </c>
      <c r="AD8" s="9">
        <f t="shared" si="29"/>
        <v>29817.684088612226</v>
      </c>
      <c r="AE8" s="9">
        <f t="shared" si="29"/>
        <v>29873.789260356036</v>
      </c>
      <c r="AF8" s="9">
        <f t="shared" ref="AF8" si="30">AE8*(1+$L8)</f>
        <v>29929.999999999989</v>
      </c>
      <c r="AG8" s="9">
        <f t="shared" ref="AG8:AJ8" si="31">AF8*(1+$M8)</f>
        <v>29981.82024781459</v>
      </c>
      <c r="AH8" s="9">
        <f t="shared" si="31"/>
        <v>30033.730216246749</v>
      </c>
      <c r="AI8" s="9">
        <f t="shared" si="31"/>
        <v>30085.730060637085</v>
      </c>
      <c r="AJ8" s="9">
        <f t="shared" si="31"/>
        <v>30137.819936595166</v>
      </c>
      <c r="AK8" s="9">
        <f t="shared" ref="AK8" si="32">AJ8*(1+$M8)</f>
        <v>30189.999999999982</v>
      </c>
      <c r="AL8" s="9">
        <f t="shared" ref="AL8:AM8" si="33">AK8*(1+$N8)</f>
        <v>30240.033882628872</v>
      </c>
      <c r="AM8" s="9">
        <f t="shared" si="33"/>
        <v>30290.150686404198</v>
      </c>
      <c r="AO8" s="18" t="s">
        <v>18</v>
      </c>
      <c r="AP8" s="8">
        <f t="shared" si="14"/>
        <v>1.3814844197202547E-2</v>
      </c>
      <c r="AQ8" s="8">
        <f t="shared" si="15"/>
        <v>9.8726938293538045E-3</v>
      </c>
      <c r="AR8" s="8">
        <f t="shared" si="16"/>
        <v>7.3966230940137922E-3</v>
      </c>
      <c r="AS8" s="8">
        <f t="shared" si="17"/>
        <v>6.8690657103433056E-3</v>
      </c>
    </row>
    <row r="9" spans="1:46" x14ac:dyDescent="0.25">
      <c r="A9" s="18" t="s">
        <v>23</v>
      </c>
      <c r="B9" s="6">
        <v>606671</v>
      </c>
      <c r="C9" s="6">
        <v>643112</v>
      </c>
      <c r="D9" s="6">
        <v>671329</v>
      </c>
      <c r="E9" s="6">
        <v>694250</v>
      </c>
      <c r="F9" s="6">
        <v>714874</v>
      </c>
      <c r="G9" s="7">
        <v>733563</v>
      </c>
      <c r="I9" s="18" t="s">
        <v>23</v>
      </c>
      <c r="J9" s="8">
        <f t="shared" si="0"/>
        <v>1.1734770136788919E-2</v>
      </c>
      <c r="K9" s="8">
        <f t="shared" si="1"/>
        <v>8.6250708572006562E-3</v>
      </c>
      <c r="L9" s="8">
        <f t="shared" si="2"/>
        <v>6.7371524753758738E-3</v>
      </c>
      <c r="M9" s="8">
        <f t="shared" si="3"/>
        <v>5.8720084881092038E-3</v>
      </c>
      <c r="N9" s="8">
        <f t="shared" si="4"/>
        <v>5.1747791729590542E-3</v>
      </c>
      <c r="P9" s="18" t="s">
        <v>23</v>
      </c>
      <c r="Q9" s="9">
        <f t="shared" si="5"/>
        <v>606671</v>
      </c>
      <c r="R9" s="9">
        <f t="shared" ref="R9:V9" si="34">Q9*(1+$J9)</f>
        <v>613790.14473365585</v>
      </c>
      <c r="S9" s="9">
        <f t="shared" si="34"/>
        <v>620992.83099433174</v>
      </c>
      <c r="T9" s="9">
        <f t="shared" si="34"/>
        <v>628280.039122644</v>
      </c>
      <c r="U9" s="9">
        <f t="shared" si="34"/>
        <v>635652.76096328092</v>
      </c>
      <c r="V9" s="9">
        <f t="shared" si="34"/>
        <v>643112.00000000023</v>
      </c>
      <c r="W9" s="9">
        <f t="shared" ref="W9:Z9" si="35">V9*(1+$K9)</f>
        <v>648658.88656911626</v>
      </c>
      <c r="X9" s="9">
        <f t="shared" si="35"/>
        <v>654253.61542792781</v>
      </c>
      <c r="Y9" s="9">
        <f t="shared" si="35"/>
        <v>659896.59921957343</v>
      </c>
      <c r="Z9" s="9">
        <f t="shared" si="35"/>
        <v>665588.25414626801</v>
      </c>
      <c r="AA9" s="9">
        <f t="shared" ref="AA9" si="36">Z9*(1+$K9)</f>
        <v>671329</v>
      </c>
      <c r="AB9" s="9">
        <f t="shared" ref="AB9:AE9" si="37">AA9*(1+$L9)</f>
        <v>675851.8458341416</v>
      </c>
      <c r="AC9" s="9">
        <f t="shared" si="37"/>
        <v>680405.16277029039</v>
      </c>
      <c r="AD9" s="9">
        <f t="shared" si="37"/>
        <v>684989.15609690675</v>
      </c>
      <c r="AE9" s="9">
        <f t="shared" si="37"/>
        <v>689604.03248551069</v>
      </c>
      <c r="AF9" s="9">
        <f t="shared" ref="AF9" si="38">AE9*(1+$L9)</f>
        <v>694249.99999999965</v>
      </c>
      <c r="AG9" s="9">
        <f t="shared" ref="AG9:AJ9" si="39">AF9*(1+$M9)</f>
        <v>698326.64189286949</v>
      </c>
      <c r="AH9" s="9">
        <f t="shared" si="39"/>
        <v>702427.2218615372</v>
      </c>
      <c r="AI9" s="9">
        <f t="shared" si="39"/>
        <v>706551.88047058706</v>
      </c>
      <c r="AJ9" s="9">
        <f t="shared" si="39"/>
        <v>710700.75910999987</v>
      </c>
      <c r="AK9" s="9">
        <f t="shared" ref="AK9" si="40">AJ9*(1+$M9)</f>
        <v>714873.99999999942</v>
      </c>
      <c r="AL9" s="9">
        <f t="shared" ref="AL9:AM9" si="41">AK9*(1+$N9)</f>
        <v>718573.31508648931</v>
      </c>
      <c r="AM9" s="9">
        <f t="shared" si="41"/>
        <v>722291.77331164305</v>
      </c>
      <c r="AO9" s="18" t="s">
        <v>23</v>
      </c>
      <c r="AP9" s="8">
        <f t="shared" si="14"/>
        <v>4.455132844365646E-2</v>
      </c>
      <c r="AQ9" s="8">
        <f t="shared" si="15"/>
        <v>3.3012015366681656E-2</v>
      </c>
      <c r="AR9" s="8">
        <f t="shared" si="16"/>
        <v>2.6339422601691097E-2</v>
      </c>
      <c r="AS9" s="8">
        <f t="shared" si="17"/>
        <v>2.2986143934118259E-2</v>
      </c>
    </row>
    <row r="10" spans="1:46" x14ac:dyDescent="0.25">
      <c r="A10" s="18" t="s">
        <v>443</v>
      </c>
      <c r="B10" s="6">
        <v>1932212</v>
      </c>
      <c r="C10" s="6">
        <v>2013797</v>
      </c>
      <c r="D10" s="6">
        <v>2083767</v>
      </c>
      <c r="E10" s="6">
        <v>2142335</v>
      </c>
      <c r="F10" s="6">
        <v>2192705</v>
      </c>
      <c r="G10" s="7">
        <v>2237840</v>
      </c>
      <c r="I10" s="18" t="s">
        <v>443</v>
      </c>
      <c r="J10" s="8">
        <f t="shared" si="0"/>
        <v>8.3056085982360361E-3</v>
      </c>
      <c r="K10" s="8">
        <f t="shared" si="1"/>
        <v>6.8544486616080036E-3</v>
      </c>
      <c r="L10" s="8">
        <f t="shared" si="2"/>
        <v>5.5592037967042707E-3</v>
      </c>
      <c r="M10" s="8">
        <f t="shared" si="3"/>
        <v>4.6587354762799293E-3</v>
      </c>
      <c r="N10" s="8">
        <f t="shared" si="4"/>
        <v>4.0833489369855869E-3</v>
      </c>
      <c r="P10" s="18" t="s">
        <v>443</v>
      </c>
      <c r="Q10" s="9">
        <f t="shared" si="5"/>
        <v>1932212</v>
      </c>
      <c r="R10" s="9">
        <f t="shared" ref="R10:V10" si="42">Q10*(1+$J10)</f>
        <v>1948260.1966008148</v>
      </c>
      <c r="S10" s="9">
        <f t="shared" si="42"/>
        <v>1964441.6832413035</v>
      </c>
      <c r="T10" s="9">
        <f t="shared" si="42"/>
        <v>1980757.5669763659</v>
      </c>
      <c r="U10" s="9">
        <f t="shared" si="42"/>
        <v>1997208.9640556658</v>
      </c>
      <c r="V10" s="9">
        <f t="shared" si="42"/>
        <v>2013797.0000000007</v>
      </c>
      <c r="W10" s="9">
        <f t="shared" ref="W10:Z10" si="43">V10*(1+$K10)</f>
        <v>2027600.468151401</v>
      </c>
      <c r="X10" s="9">
        <f t="shared" si="43"/>
        <v>2041498.5514665972</v>
      </c>
      <c r="Y10" s="9">
        <f t="shared" si="43"/>
        <v>2055491.898480372</v>
      </c>
      <c r="Z10" s="9">
        <f t="shared" si="43"/>
        <v>2069581.162172857</v>
      </c>
      <c r="AA10" s="9">
        <f t="shared" ref="AA10" si="44">Z10*(1+$K10)</f>
        <v>2083767.0000000019</v>
      </c>
      <c r="AB10" s="9">
        <f t="shared" ref="AB10:AE10" si="45">AA10*(1+$L10)</f>
        <v>2095351.085417849</v>
      </c>
      <c r="AC10" s="9">
        <f t="shared" si="45"/>
        <v>2106999.5691273324</v>
      </c>
      <c r="AD10" s="9">
        <f t="shared" si="45"/>
        <v>2118712.8091316791</v>
      </c>
      <c r="AE10" s="9">
        <f t="shared" si="45"/>
        <v>2130491.1654243297</v>
      </c>
      <c r="AF10" s="9">
        <f t="shared" ref="AF10" si="46">AE10*(1+$L10)</f>
        <v>2142335.0000000014</v>
      </c>
      <c r="AG10" s="9">
        <f t="shared" ref="AG10:AJ10" si="47">AF10*(1+$M10)</f>
        <v>2152315.5720665776</v>
      </c>
      <c r="AH10" s="9">
        <f t="shared" si="47"/>
        <v>2162342.640978314</v>
      </c>
      <c r="AI10" s="9">
        <f t="shared" si="47"/>
        <v>2172416.4233517125</v>
      </c>
      <c r="AJ10" s="9">
        <f t="shared" si="47"/>
        <v>2182537.1368124345</v>
      </c>
      <c r="AK10" s="9">
        <f t="shared" ref="AK10" si="48">AJ10*(1+$M10)</f>
        <v>2192705.0000000009</v>
      </c>
      <c r="AL10" s="9">
        <f t="shared" ref="AL10:AM10" si="49">AK10*(1+$N10)</f>
        <v>2201658.5796308741</v>
      </c>
      <c r="AM10" s="9">
        <f t="shared" si="49"/>
        <v>2210648.7198516149</v>
      </c>
      <c r="AO10" s="18" t="s">
        <v>443</v>
      </c>
      <c r="AP10" s="8">
        <f t="shared" si="14"/>
        <v>3.2151010360300596E-2</v>
      </c>
      <c r="AQ10" s="8">
        <f t="shared" si="15"/>
        <v>2.6378923420035987E-2</v>
      </c>
      <c r="AR10" s="8">
        <f t="shared" si="16"/>
        <v>2.150736222410049E-2</v>
      </c>
      <c r="AS10" s="8">
        <f t="shared" si="17"/>
        <v>1.8182103940184203E-2</v>
      </c>
    </row>
    <row r="11" spans="1:46" x14ac:dyDescent="0.25">
      <c r="A11" s="18" t="s">
        <v>68</v>
      </c>
      <c r="B11" s="6">
        <v>14489</v>
      </c>
      <c r="C11" s="6">
        <v>15120</v>
      </c>
      <c r="D11" s="6">
        <v>15598</v>
      </c>
      <c r="E11" s="6">
        <v>15950</v>
      </c>
      <c r="F11" s="6">
        <v>16228</v>
      </c>
      <c r="G11" s="7">
        <v>16460</v>
      </c>
      <c r="I11" s="18" t="s">
        <v>68</v>
      </c>
      <c r="J11" s="8">
        <f t="shared" si="0"/>
        <v>8.5621734911822678E-3</v>
      </c>
      <c r="K11" s="8">
        <f t="shared" si="1"/>
        <v>6.2442807737557171E-3</v>
      </c>
      <c r="L11" s="8">
        <f t="shared" si="2"/>
        <v>4.4732006909189437E-3</v>
      </c>
      <c r="M11" s="8">
        <f t="shared" si="3"/>
        <v>3.4618416028138199E-3</v>
      </c>
      <c r="N11" s="8">
        <f t="shared" si="4"/>
        <v>2.8430437862150271E-3</v>
      </c>
      <c r="P11" s="18" t="s">
        <v>68</v>
      </c>
      <c r="Q11" s="9">
        <f t="shared" si="5"/>
        <v>14489</v>
      </c>
      <c r="R11" s="9">
        <f t="shared" ref="R11:V11" si="50">Q11*(1+$J11)</f>
        <v>14613.05733171374</v>
      </c>
      <c r="S11" s="9">
        <f t="shared" si="50"/>
        <v>14738.176863824467</v>
      </c>
      <c r="T11" s="9">
        <f t="shared" si="50"/>
        <v>14864.367691076261</v>
      </c>
      <c r="U11" s="9">
        <f t="shared" si="50"/>
        <v>14991.638986083979</v>
      </c>
      <c r="V11" s="9">
        <f t="shared" si="50"/>
        <v>15120.000000000002</v>
      </c>
      <c r="W11" s="9">
        <f t="shared" ref="W11:Z11" si="51">V11*(1+$K11)</f>
        <v>15214.413525299189</v>
      </c>
      <c r="X11" s="9">
        <f t="shared" si="51"/>
        <v>15309.416595159184</v>
      </c>
      <c r="Y11" s="9">
        <f t="shared" si="51"/>
        <v>15405.012890861753</v>
      </c>
      <c r="Z11" s="9">
        <f t="shared" si="51"/>
        <v>15501.206116675621</v>
      </c>
      <c r="AA11" s="9">
        <f t="shared" ref="AA11" si="52">Z11*(1+$K11)</f>
        <v>15598.000000000004</v>
      </c>
      <c r="AB11" s="9">
        <f t="shared" ref="AB11:AE11" si="53">AA11*(1+$L11)</f>
        <v>15667.772984376958</v>
      </c>
      <c r="AC11" s="9">
        <f t="shared" si="53"/>
        <v>15737.858077315834</v>
      </c>
      <c r="AD11" s="9">
        <f t="shared" si="53"/>
        <v>15808.256674940867</v>
      </c>
      <c r="AE11" s="9">
        <f t="shared" si="53"/>
        <v>15878.970179621436</v>
      </c>
      <c r="AF11" s="9">
        <f t="shared" ref="AF11" si="54">AE11*(1+$L11)</f>
        <v>15950</v>
      </c>
      <c r="AG11" s="9">
        <f t="shared" ref="AG11:AJ11" si="55">AF11*(1+$M11)</f>
        <v>16005.216373564881</v>
      </c>
      <c r="AH11" s="9">
        <f t="shared" si="55"/>
        <v>16060.623897468924</v>
      </c>
      <c r="AI11" s="9">
        <f t="shared" si="55"/>
        <v>16116.223233444327</v>
      </c>
      <c r="AJ11" s="9">
        <f t="shared" si="55"/>
        <v>16172.015045514099</v>
      </c>
      <c r="AK11" s="9">
        <f t="shared" ref="AK11" si="56">AJ11*(1+$M11)</f>
        <v>16227.999999999991</v>
      </c>
      <c r="AL11" s="9">
        <f t="shared" ref="AL11:AM11" si="57">AK11*(1+$N11)</f>
        <v>16274.136914562689</v>
      </c>
      <c r="AM11" s="9">
        <f t="shared" si="57"/>
        <v>16320.404998393649</v>
      </c>
      <c r="AO11" s="18" t="s">
        <v>68</v>
      </c>
      <c r="AP11" s="8">
        <f t="shared" si="14"/>
        <v>3.2313132477305745E-2</v>
      </c>
      <c r="AQ11" s="8">
        <f t="shared" si="15"/>
        <v>2.3407579706929218E-2</v>
      </c>
      <c r="AR11" s="8">
        <f t="shared" si="16"/>
        <v>1.6988226411471522E-2</v>
      </c>
      <c r="AS11" s="8">
        <f t="shared" si="17"/>
        <v>1.3294191960214769E-2</v>
      </c>
    </row>
    <row r="12" spans="1:46" x14ac:dyDescent="0.25">
      <c r="A12" s="18" t="s">
        <v>71</v>
      </c>
      <c r="B12" s="6">
        <v>187904</v>
      </c>
      <c r="C12" s="6">
        <v>203016</v>
      </c>
      <c r="D12" s="6">
        <v>215478</v>
      </c>
      <c r="E12" s="6">
        <v>225562</v>
      </c>
      <c r="F12" s="6">
        <v>234391</v>
      </c>
      <c r="G12" s="7">
        <v>242460</v>
      </c>
      <c r="I12" s="18" t="s">
        <v>71</v>
      </c>
      <c r="J12" s="8">
        <f t="shared" si="0"/>
        <v>1.5591011028356361E-2</v>
      </c>
      <c r="K12" s="8">
        <f t="shared" si="1"/>
        <v>1.1986068533340166E-2</v>
      </c>
      <c r="L12" s="8">
        <f t="shared" si="2"/>
        <v>9.1892138553619773E-3</v>
      </c>
      <c r="M12" s="8">
        <f t="shared" si="3"/>
        <v>7.708679119688755E-3</v>
      </c>
      <c r="N12" s="8">
        <f t="shared" si="4"/>
        <v>6.7921803883470577E-3</v>
      </c>
      <c r="P12" s="18" t="s">
        <v>71</v>
      </c>
      <c r="Q12" s="9">
        <f t="shared" si="5"/>
        <v>187904</v>
      </c>
      <c r="R12" s="9">
        <f t="shared" ref="R12:V12" si="58">Q12*(1+$J12)</f>
        <v>190833.61333627228</v>
      </c>
      <c r="S12" s="9">
        <f t="shared" si="58"/>
        <v>193808.9023063792</v>
      </c>
      <c r="T12" s="9">
        <f t="shared" si="58"/>
        <v>196830.57903963159</v>
      </c>
      <c r="U12" s="9">
        <f t="shared" si="58"/>
        <v>199899.36676815624</v>
      </c>
      <c r="V12" s="9">
        <f t="shared" si="58"/>
        <v>203016</v>
      </c>
      <c r="W12" s="9">
        <f t="shared" ref="W12:Z12" si="59">V12*(1+$K12)</f>
        <v>205449.36368936457</v>
      </c>
      <c r="X12" s="9">
        <f t="shared" si="59"/>
        <v>207911.89384267642</v>
      </c>
      <c r="Y12" s="9">
        <f t="shared" si="59"/>
        <v>210403.94005117129</v>
      </c>
      <c r="Z12" s="9">
        <f t="shared" si="59"/>
        <v>212925.85609630944</v>
      </c>
      <c r="AA12" s="9">
        <f t="shared" ref="AA12" si="60">Z12*(1+$K12)</f>
        <v>215477.99999999991</v>
      </c>
      <c r="AB12" s="9">
        <f t="shared" ref="AB12:AE12" si="61">AA12*(1+$L12)</f>
        <v>217458.07342312561</v>
      </c>
      <c r="AC12" s="9">
        <f t="shared" si="61"/>
        <v>219456.34216438571</v>
      </c>
      <c r="AD12" s="9">
        <f t="shared" si="61"/>
        <v>221472.97342444974</v>
      </c>
      <c r="AE12" s="9">
        <f t="shared" si="61"/>
        <v>223508.1359404299</v>
      </c>
      <c r="AF12" s="9">
        <f t="shared" ref="AF12" si="62">AE12*(1+$L12)</f>
        <v>225561.99999999983</v>
      </c>
      <c r="AG12" s="9">
        <f t="shared" ref="AG12:AJ12" si="63">AF12*(1+$M12)</f>
        <v>227300.78507959505</v>
      </c>
      <c r="AH12" s="9">
        <f t="shared" si="63"/>
        <v>229052.97389542699</v>
      </c>
      <c r="AI12" s="9">
        <f t="shared" si="63"/>
        <v>230818.66977259726</v>
      </c>
      <c r="AJ12" s="9">
        <f t="shared" si="63"/>
        <v>232597.97683270762</v>
      </c>
      <c r="AK12" s="9">
        <f t="shared" ref="AK12" si="64">AJ12*(1+$M12)</f>
        <v>234390.99999999977</v>
      </c>
      <c r="AL12" s="9">
        <f t="shared" ref="AL12:AM12" si="65">AK12*(1+$N12)</f>
        <v>235983.02595340481</v>
      </c>
      <c r="AM12" s="9">
        <f t="shared" si="65"/>
        <v>237585.86523426833</v>
      </c>
      <c r="AO12" s="18" t="s">
        <v>71</v>
      </c>
      <c r="AP12" s="8">
        <f t="shared" si="14"/>
        <v>6.0061541262866086E-2</v>
      </c>
      <c r="AQ12" s="8">
        <f t="shared" si="15"/>
        <v>4.5914542953817854E-2</v>
      </c>
      <c r="AR12" s="8">
        <f t="shared" si="16"/>
        <v>3.5744890477274915E-2</v>
      </c>
      <c r="AS12" s="8">
        <f t="shared" si="17"/>
        <v>3.0255237206139509E-2</v>
      </c>
    </row>
    <row r="13" spans="1:46" x14ac:dyDescent="0.25">
      <c r="A13" s="18" t="s">
        <v>73</v>
      </c>
      <c r="B13" s="6">
        <v>149383</v>
      </c>
      <c r="C13" s="6">
        <v>156569</v>
      </c>
      <c r="D13" s="6">
        <v>162381</v>
      </c>
      <c r="E13" s="6">
        <v>166880</v>
      </c>
      <c r="F13" s="6">
        <v>170762</v>
      </c>
      <c r="G13" s="7">
        <v>174329</v>
      </c>
      <c r="I13" s="18" t="s">
        <v>73</v>
      </c>
      <c r="J13" s="8">
        <f t="shared" si="0"/>
        <v>9.4409532034578358E-3</v>
      </c>
      <c r="K13" s="8">
        <f t="shared" si="1"/>
        <v>7.316358401431744E-3</v>
      </c>
      <c r="L13" s="8">
        <f t="shared" si="2"/>
        <v>5.4808784456157333E-3</v>
      </c>
      <c r="M13" s="8">
        <f t="shared" si="3"/>
        <v>4.6097489357448396E-3</v>
      </c>
      <c r="N13" s="8">
        <f t="shared" si="4"/>
        <v>4.1432685669933189E-3</v>
      </c>
      <c r="P13" s="18" t="s">
        <v>73</v>
      </c>
      <c r="Q13" s="9">
        <f t="shared" si="5"/>
        <v>149383</v>
      </c>
      <c r="R13" s="9">
        <f t="shared" ref="R13:V13" si="66">Q13*(1+$J13)</f>
        <v>150793.31791239214</v>
      </c>
      <c r="S13" s="9">
        <f t="shared" si="66"/>
        <v>152216.95057019716</v>
      </c>
      <c r="T13" s="9">
        <f t="shared" si="66"/>
        <v>153654.02367730346</v>
      </c>
      <c r="U13" s="9">
        <f t="shared" si="66"/>
        <v>155104.66412436389</v>
      </c>
      <c r="V13" s="9">
        <f t="shared" si="66"/>
        <v>156569.00000000006</v>
      </c>
      <c r="W13" s="9">
        <f t="shared" ref="W13:Z13" si="67">V13*(1+$K13)</f>
        <v>157714.51491855382</v>
      </c>
      <c r="X13" s="9">
        <f t="shared" si="67"/>
        <v>158868.41083480592</v>
      </c>
      <c r="Y13" s="9">
        <f t="shared" si="67"/>
        <v>160030.74906713926</v>
      </c>
      <c r="Z13" s="9">
        <f t="shared" si="67"/>
        <v>161201.59138256405</v>
      </c>
      <c r="AA13" s="9">
        <f t="shared" ref="AA13" si="68">Z13*(1+$K13)</f>
        <v>162381.00000000003</v>
      </c>
      <c r="AB13" s="9">
        <f t="shared" ref="AB13:AE13" si="69">AA13*(1+$L13)</f>
        <v>163270.99052287755</v>
      </c>
      <c r="AC13" s="9">
        <f t="shared" si="69"/>
        <v>164165.85897562871</v>
      </c>
      <c r="AD13" s="9">
        <f t="shared" si="69"/>
        <v>165065.63209359423</v>
      </c>
      <c r="AE13" s="9">
        <f t="shared" si="69"/>
        <v>165970.33675864796</v>
      </c>
      <c r="AF13" s="9">
        <f t="shared" ref="AF13" si="70">AE13*(1+$L13)</f>
        <v>166880.00000000003</v>
      </c>
      <c r="AG13" s="9">
        <f t="shared" ref="AG13:AJ13" si="71">AF13*(1+$M13)</f>
        <v>167649.27490239713</v>
      </c>
      <c r="AH13" s="9">
        <f t="shared" si="71"/>
        <v>168422.09596895686</v>
      </c>
      <c r="AI13" s="9">
        <f t="shared" si="71"/>
        <v>169198.47954660567</v>
      </c>
      <c r="AJ13" s="9">
        <f t="shared" si="71"/>
        <v>169978.44205762527</v>
      </c>
      <c r="AK13" s="9">
        <f t="shared" ref="AK13" si="72">AJ13*(1+$M13)</f>
        <v>170761.99999999997</v>
      </c>
      <c r="AL13" s="9">
        <f t="shared" ref="AL13:AM13" si="73">AK13*(1+$N13)</f>
        <v>171469.51282703687</v>
      </c>
      <c r="AM13" s="9">
        <f t="shared" si="73"/>
        <v>172179.95706973079</v>
      </c>
      <c r="AO13" s="18" t="s">
        <v>73</v>
      </c>
      <c r="AP13" s="8">
        <f t="shared" si="14"/>
        <v>3.6116636995834228E-2</v>
      </c>
      <c r="AQ13" s="8">
        <f t="shared" si="15"/>
        <v>2.7712115107952455E-2</v>
      </c>
      <c r="AR13" s="8">
        <f t="shared" si="16"/>
        <v>2.1218881614633082E-2</v>
      </c>
      <c r="AS13" s="8">
        <f t="shared" si="17"/>
        <v>1.8093925506316642E-2</v>
      </c>
    </row>
    <row r="14" spans="1:46" x14ac:dyDescent="0.25">
      <c r="A14" s="18" t="s">
        <v>76</v>
      </c>
      <c r="B14" s="6">
        <v>219575</v>
      </c>
      <c r="C14" s="6">
        <v>237339</v>
      </c>
      <c r="D14" s="6">
        <v>252446</v>
      </c>
      <c r="E14" s="6">
        <v>264550</v>
      </c>
      <c r="F14" s="6">
        <v>274802</v>
      </c>
      <c r="G14" s="7">
        <v>283855</v>
      </c>
      <c r="I14" s="18" t="s">
        <v>76</v>
      </c>
      <c r="J14" s="8">
        <f t="shared" si="0"/>
        <v>1.5680801266384048E-2</v>
      </c>
      <c r="K14" s="8">
        <f t="shared" si="1"/>
        <v>1.241804460137752E-2</v>
      </c>
      <c r="L14" s="8">
        <f t="shared" si="2"/>
        <v>9.4105846788770098E-3</v>
      </c>
      <c r="M14" s="8">
        <f t="shared" si="3"/>
        <v>7.6330984927788226E-3</v>
      </c>
      <c r="N14" s="8">
        <f t="shared" si="4"/>
        <v>6.503598358356788E-3</v>
      </c>
      <c r="P14" s="18" t="s">
        <v>76</v>
      </c>
      <c r="Q14" s="9">
        <f t="shared" si="5"/>
        <v>219575</v>
      </c>
      <c r="R14" s="9">
        <f t="shared" ref="R14:V14" si="74">Q14*(1+$J14)</f>
        <v>223018.11193806629</v>
      </c>
      <c r="S14" s="9">
        <f t="shared" si="74"/>
        <v>226515.21463017131</v>
      </c>
      <c r="T14" s="9">
        <f t="shared" si="74"/>
        <v>230067.15469459936</v>
      </c>
      <c r="U14" s="9">
        <f t="shared" si="74"/>
        <v>233674.79202528781</v>
      </c>
      <c r="V14" s="9">
        <f t="shared" si="74"/>
        <v>237338.99999999997</v>
      </c>
      <c r="W14" s="9">
        <f t="shared" ref="W14:Z14" si="75">V14*(1+$K14)</f>
        <v>240286.2862876463</v>
      </c>
      <c r="X14" s="9">
        <f t="shared" si="75"/>
        <v>243270.17210786566</v>
      </c>
      <c r="Y14" s="9">
        <f t="shared" si="75"/>
        <v>246291.11195528592</v>
      </c>
      <c r="Z14" s="9">
        <f t="shared" si="75"/>
        <v>249349.56596846951</v>
      </c>
      <c r="AA14" s="9">
        <f t="shared" ref="AA14" si="76">Z14*(1+$K14)</f>
        <v>252446.00000000009</v>
      </c>
      <c r="AB14" s="9">
        <f t="shared" ref="AB14:AE14" si="77">AA14*(1+$L14)</f>
        <v>254821.66445984389</v>
      </c>
      <c r="AC14" s="9">
        <f t="shared" si="77"/>
        <v>257219.68531125563</v>
      </c>
      <c r="AD14" s="9">
        <f t="shared" si="77"/>
        <v>259640.27294095128</v>
      </c>
      <c r="AE14" s="9">
        <f t="shared" si="77"/>
        <v>262083.63971550885</v>
      </c>
      <c r="AF14" s="9">
        <f t="shared" ref="AF14" si="78">AE14*(1+$L14)</f>
        <v>264549.99999999994</v>
      </c>
      <c r="AG14" s="9">
        <f t="shared" ref="AG14:AJ14" si="79">AF14*(1+$M14)</f>
        <v>266569.33620626456</v>
      </c>
      <c r="AH14" s="9">
        <f t="shared" si="79"/>
        <v>268604.08620468166</v>
      </c>
      <c r="AI14" s="9">
        <f t="shared" si="79"/>
        <v>270654.36765024485</v>
      </c>
      <c r="AJ14" s="9">
        <f t="shared" si="79"/>
        <v>272720.29909601994</v>
      </c>
      <c r="AK14" s="9">
        <f t="shared" ref="AK14" si="80">AJ14*(1+$M14)</f>
        <v>274801.99999999994</v>
      </c>
      <c r="AL14" s="9">
        <f t="shared" ref="AL14:AM14" si="81">AK14*(1+$N14)</f>
        <v>276589.20183607313</v>
      </c>
      <c r="AM14" s="9">
        <f t="shared" si="81"/>
        <v>278388.02691507345</v>
      </c>
      <c r="AO14" s="18" t="s">
        <v>76</v>
      </c>
      <c r="AP14" s="8">
        <f t="shared" si="14"/>
        <v>6.0795349574901014E-2</v>
      </c>
      <c r="AQ14" s="8">
        <f t="shared" si="15"/>
        <v>4.748421169717558E-2</v>
      </c>
      <c r="AR14" s="8">
        <f t="shared" si="16"/>
        <v>3.6348893295997685E-2</v>
      </c>
      <c r="AS14" s="8">
        <f t="shared" si="17"/>
        <v>2.9728198644404284E-2</v>
      </c>
    </row>
    <row r="15" spans="1:46" x14ac:dyDescent="0.25">
      <c r="A15" s="18" t="s">
        <v>81</v>
      </c>
      <c r="B15" s="6">
        <v>387450</v>
      </c>
      <c r="C15" s="6">
        <v>423564</v>
      </c>
      <c r="D15" s="6">
        <v>452806</v>
      </c>
      <c r="E15" s="6">
        <v>477771</v>
      </c>
      <c r="F15" s="6">
        <v>499729</v>
      </c>
      <c r="G15" s="7">
        <v>518956</v>
      </c>
      <c r="I15" s="18" t="s">
        <v>81</v>
      </c>
      <c r="J15" s="8">
        <f t="shared" si="0"/>
        <v>1.7983350833379097E-2</v>
      </c>
      <c r="K15" s="8">
        <f t="shared" si="1"/>
        <v>1.3441364408127487E-2</v>
      </c>
      <c r="L15" s="8">
        <f t="shared" si="2"/>
        <v>1.0791363327905978E-2</v>
      </c>
      <c r="M15" s="8">
        <f t="shared" si="3"/>
        <v>9.0273859295071368E-3</v>
      </c>
      <c r="N15" s="8">
        <f t="shared" si="4"/>
        <v>7.5792078209024893E-3</v>
      </c>
      <c r="P15" s="18" t="s">
        <v>81</v>
      </c>
      <c r="Q15" s="9">
        <f t="shared" si="5"/>
        <v>387450</v>
      </c>
      <c r="R15" s="9">
        <f t="shared" ref="R15:V15" si="82">Q15*(1+$J15)</f>
        <v>394417.64928039274</v>
      </c>
      <c r="S15" s="9">
        <f t="shared" si="82"/>
        <v>401510.60024227871</v>
      </c>
      <c r="T15" s="9">
        <f t="shared" si="82"/>
        <v>408731.10622975626</v>
      </c>
      <c r="U15" s="9">
        <f t="shared" si="82"/>
        <v>416081.46110960114</v>
      </c>
      <c r="V15" s="9">
        <f t="shared" si="82"/>
        <v>423564.00000000006</v>
      </c>
      <c r="W15" s="9">
        <f t="shared" ref="W15:Z15" si="83">V15*(1+$K15)</f>
        <v>429257.27807416418</v>
      </c>
      <c r="X15" s="9">
        <f t="shared" si="83"/>
        <v>435027.08157359995</v>
      </c>
      <c r="Y15" s="9">
        <f t="shared" si="83"/>
        <v>440874.43910443492</v>
      </c>
      <c r="Z15" s="9">
        <f t="shared" si="83"/>
        <v>446800.39309866645</v>
      </c>
      <c r="AA15" s="9">
        <f t="shared" ref="AA15" si="84">Z15*(1+$K15)</f>
        <v>452806.00000000023</v>
      </c>
      <c r="AB15" s="9">
        <f t="shared" ref="AB15:AE15" si="85">AA15*(1+$L15)</f>
        <v>457692.39406305604</v>
      </c>
      <c r="AC15" s="9">
        <f t="shared" si="85"/>
        <v>462631.5189798096</v>
      </c>
      <c r="AD15" s="9">
        <f t="shared" si="85"/>
        <v>467623.94378806173</v>
      </c>
      <c r="AE15" s="9">
        <f t="shared" si="85"/>
        <v>472670.24366630701</v>
      </c>
      <c r="AF15" s="9">
        <f t="shared" ref="AF15" si="86">AE15*(1+$L15)</f>
        <v>477771</v>
      </c>
      <c r="AG15" s="9">
        <f t="shared" ref="AG15:AJ15" si="87">AF15*(1+$M15)</f>
        <v>482084.02320292656</v>
      </c>
      <c r="AH15" s="9">
        <f t="shared" si="87"/>
        <v>486435.98173082888</v>
      </c>
      <c r="AI15" s="9">
        <f t="shared" si="87"/>
        <v>490827.22706791176</v>
      </c>
      <c r="AJ15" s="9">
        <f t="shared" si="87"/>
        <v>495258.11387136363</v>
      </c>
      <c r="AK15" s="9">
        <f t="shared" ref="AK15" si="88">AJ15*(1+$M15)</f>
        <v>499729.00000000023</v>
      </c>
      <c r="AL15" s="9">
        <f t="shared" ref="AL15:AM15" si="89">AK15*(1+$N15)</f>
        <v>503516.54994513199</v>
      </c>
      <c r="AM15" s="9">
        <f t="shared" si="89"/>
        <v>507332.80651842995</v>
      </c>
      <c r="AO15" s="18" t="s">
        <v>81</v>
      </c>
      <c r="AP15" s="8">
        <f t="shared" si="14"/>
        <v>6.9105716798367509E-2</v>
      </c>
      <c r="AQ15" s="8">
        <f t="shared" si="15"/>
        <v>5.2100923021780807E-2</v>
      </c>
      <c r="AR15" s="8">
        <f t="shared" si="16"/>
        <v>4.2047511734638041E-2</v>
      </c>
      <c r="AS15" s="8">
        <f t="shared" si="17"/>
        <v>3.5113702225578185E-2</v>
      </c>
    </row>
    <row r="16" spans="1:46" x14ac:dyDescent="0.25">
      <c r="A16" s="18" t="s">
        <v>445</v>
      </c>
      <c r="B16" s="6">
        <v>70617</v>
      </c>
      <c r="C16" s="6">
        <v>73506</v>
      </c>
      <c r="D16" s="6">
        <v>75881</v>
      </c>
      <c r="E16" s="6">
        <v>77689</v>
      </c>
      <c r="F16" s="6">
        <v>79177</v>
      </c>
      <c r="G16" s="7">
        <v>80462</v>
      </c>
      <c r="I16" s="18" t="s">
        <v>445</v>
      </c>
      <c r="J16" s="8">
        <f t="shared" si="0"/>
        <v>8.0514654755008408E-3</v>
      </c>
      <c r="K16" s="8">
        <f t="shared" si="1"/>
        <v>6.3801244650996125E-3</v>
      </c>
      <c r="L16" s="8">
        <f t="shared" si="2"/>
        <v>4.7205776916947606E-3</v>
      </c>
      <c r="M16" s="8">
        <f t="shared" si="3"/>
        <v>3.8016430615461783E-3</v>
      </c>
      <c r="N16" s="8">
        <f t="shared" si="4"/>
        <v>3.2250233699258057E-3</v>
      </c>
      <c r="P16" s="18" t="s">
        <v>445</v>
      </c>
      <c r="Q16" s="9">
        <f t="shared" si="5"/>
        <v>70617</v>
      </c>
      <c r="R16" s="9">
        <f t="shared" ref="R16:V16" si="90">Q16*(1+$J16)</f>
        <v>71185.570337483441</v>
      </c>
      <c r="S16" s="9">
        <f t="shared" si="90"/>
        <v>71758.71849940953</v>
      </c>
      <c r="T16" s="9">
        <f t="shared" si="90"/>
        <v>72336.481343973704</v>
      </c>
      <c r="U16" s="9">
        <f t="shared" si="90"/>
        <v>72918.896026133923</v>
      </c>
      <c r="V16" s="9">
        <f t="shared" si="90"/>
        <v>73505.999999999971</v>
      </c>
      <c r="W16" s="9">
        <f t="shared" ref="W16:Z16" si="91">V16*(1+$K16)</f>
        <v>73974.977428931583</v>
      </c>
      <c r="X16" s="9">
        <f t="shared" si="91"/>
        <v>74446.946992231096</v>
      </c>
      <c r="Y16" s="9">
        <f t="shared" si="91"/>
        <v>74921.927780088197</v>
      </c>
      <c r="Z16" s="9">
        <f t="shared" si="91"/>
        <v>75399.93900449037</v>
      </c>
      <c r="AA16" s="9">
        <f t="shared" ref="AA16" si="92">Z16*(1+$K16)</f>
        <v>75880.999999999942</v>
      </c>
      <c r="AB16" s="9">
        <f t="shared" ref="AB16:AE16" si="93">AA16*(1+$L16)</f>
        <v>76239.202155823426</v>
      </c>
      <c r="AC16" s="9">
        <f t="shared" si="93"/>
        <v>76599.095232752807</v>
      </c>
      <c r="AD16" s="9">
        <f t="shared" si="93"/>
        <v>76960.68721291254</v>
      </c>
      <c r="AE16" s="9">
        <f t="shared" si="93"/>
        <v>77323.98611610732</v>
      </c>
      <c r="AF16" s="9">
        <f t="shared" ref="AF16" si="94">AE16*(1+$L16)</f>
        <v>77688.999999999927</v>
      </c>
      <c r="AG16" s="9">
        <f t="shared" ref="AG16:AJ16" si="95">AF16*(1+$M16)</f>
        <v>77984.345847808392</v>
      </c>
      <c r="AH16" s="9">
        <f t="shared" si="95"/>
        <v>78280.814495109924</v>
      </c>
      <c r="AI16" s="9">
        <f t="shared" si="95"/>
        <v>78578.410210387447</v>
      </c>
      <c r="AJ16" s="9">
        <f t="shared" si="95"/>
        <v>78877.137278351089</v>
      </c>
      <c r="AK16" s="9">
        <f t="shared" ref="AK16" si="96">AJ16*(1+$M16)</f>
        <v>79176.999999999956</v>
      </c>
      <c r="AL16" s="9">
        <f t="shared" ref="AL16:AM16" si="97">AK16*(1+$N16)</f>
        <v>79432.347675360565</v>
      </c>
      <c r="AM16" s="9">
        <f t="shared" si="97"/>
        <v>79688.518852941677</v>
      </c>
      <c r="AO16" s="18" t="s">
        <v>445</v>
      </c>
      <c r="AP16" s="8">
        <f t="shared" si="14"/>
        <v>3.0884873306931893E-2</v>
      </c>
      <c r="AQ16" s="8">
        <f t="shared" si="15"/>
        <v>2.4074260073812841E-2</v>
      </c>
      <c r="AR16" s="8">
        <f t="shared" si="16"/>
        <v>1.8084425290486587E-2</v>
      </c>
      <c r="AS16" s="8">
        <f t="shared" si="17"/>
        <v>1.4710286136874254E-2</v>
      </c>
    </row>
    <row r="17" spans="1:45" x14ac:dyDescent="0.25">
      <c r="A17" s="18" t="s">
        <v>86</v>
      </c>
      <c r="B17" s="6">
        <v>37082</v>
      </c>
      <c r="C17" s="6">
        <v>38730</v>
      </c>
      <c r="D17" s="6">
        <v>39959</v>
      </c>
      <c r="E17" s="6">
        <v>40941</v>
      </c>
      <c r="F17" s="6">
        <v>41754</v>
      </c>
      <c r="G17" s="7">
        <v>42469</v>
      </c>
      <c r="I17" s="18" t="s">
        <v>86</v>
      </c>
      <c r="J17" s="8">
        <f t="shared" si="0"/>
        <v>8.7344883366633486E-3</v>
      </c>
      <c r="K17" s="8">
        <f t="shared" si="1"/>
        <v>6.2674457414040319E-3</v>
      </c>
      <c r="L17" s="8">
        <f t="shared" si="2"/>
        <v>4.8674231006289315E-3</v>
      </c>
      <c r="M17" s="8">
        <f t="shared" si="3"/>
        <v>3.940392847552765E-3</v>
      </c>
      <c r="N17" s="8">
        <f t="shared" si="4"/>
        <v>3.4016009429604921E-3</v>
      </c>
      <c r="P17" s="18" t="s">
        <v>86</v>
      </c>
      <c r="Q17" s="9">
        <f t="shared" si="5"/>
        <v>37082</v>
      </c>
      <c r="R17" s="9">
        <f t="shared" ref="R17:V17" si="98">Q17*(1+$J17)</f>
        <v>37405.892296500147</v>
      </c>
      <c r="S17" s="9">
        <f t="shared" si="98"/>
        <v>37732.613626486411</v>
      </c>
      <c r="T17" s="9">
        <f t="shared" si="98"/>
        <v>38062.188700118779</v>
      </c>
      <c r="U17" s="9">
        <f t="shared" si="98"/>
        <v>38394.642443387849</v>
      </c>
      <c r="V17" s="9">
        <f t="shared" si="98"/>
        <v>38729.999999999978</v>
      </c>
      <c r="W17" s="9">
        <f t="shared" ref="W17:Z17" si="99">V17*(1+$K17)</f>
        <v>38972.738173564554</v>
      </c>
      <c r="X17" s="9">
        <f t="shared" si="99"/>
        <v>39216.997695461316</v>
      </c>
      <c r="Y17" s="9">
        <f t="shared" si="99"/>
        <v>39462.788100658385</v>
      </c>
      <c r="Z17" s="9">
        <f t="shared" si="99"/>
        <v>39710.118983883789</v>
      </c>
      <c r="AA17" s="9">
        <f t="shared" ref="AA17" si="100">Z17*(1+$K17)</f>
        <v>39958.999999999978</v>
      </c>
      <c r="AB17" s="9">
        <f t="shared" ref="AB17:AE17" si="101">AA17*(1+$L17)</f>
        <v>40153.497359678011</v>
      </c>
      <c r="AC17" s="9">
        <f t="shared" si="101"/>
        <v>40348.941420297553</v>
      </c>
      <c r="AD17" s="9">
        <f t="shared" si="101"/>
        <v>40545.336789852634</v>
      </c>
      <c r="AE17" s="9">
        <f t="shared" si="101"/>
        <v>40742.688098766346</v>
      </c>
      <c r="AF17" s="9">
        <f t="shared" ref="AF17" si="102">AE17*(1+$L17)</f>
        <v>40941</v>
      </c>
      <c r="AG17" s="9">
        <f t="shared" ref="AG17:AJ17" si="103">AF17*(1+$M17)</f>
        <v>41102.323623571661</v>
      </c>
      <c r="AH17" s="9">
        <f t="shared" si="103"/>
        <v>41264.282925595784</v>
      </c>
      <c r="AI17" s="9">
        <f t="shared" si="103"/>
        <v>41426.880410895195</v>
      </c>
      <c r="AJ17" s="9">
        <f t="shared" si="103"/>
        <v>41590.118594162712</v>
      </c>
      <c r="AK17" s="9">
        <f t="shared" ref="AK17" si="104">AJ17*(1+$M17)</f>
        <v>41754.000000000022</v>
      </c>
      <c r="AL17" s="9">
        <f t="shared" ref="AL17:AM17" si="105">AK17*(1+$N17)</f>
        <v>41896.030445772398</v>
      </c>
      <c r="AM17" s="9">
        <f t="shared" si="105"/>
        <v>42038.544022443042</v>
      </c>
      <c r="AO17" s="18" t="s">
        <v>86</v>
      </c>
      <c r="AP17" s="8">
        <f t="shared" si="14"/>
        <v>3.2866118402347766E-2</v>
      </c>
      <c r="AQ17" s="8">
        <f t="shared" si="15"/>
        <v>2.3879942862762255E-2</v>
      </c>
      <c r="AR17" s="8">
        <f t="shared" si="16"/>
        <v>1.8671672087414885E-2</v>
      </c>
      <c r="AS17" s="8">
        <f t="shared" si="17"/>
        <v>1.5309790341340154E-2</v>
      </c>
    </row>
    <row r="18" spans="1:45" x14ac:dyDescent="0.25">
      <c r="A18" s="18" t="s">
        <v>88</v>
      </c>
      <c r="B18" s="6">
        <v>16663</v>
      </c>
      <c r="C18" s="6">
        <v>16956</v>
      </c>
      <c r="D18" s="6">
        <v>17166</v>
      </c>
      <c r="E18" s="6">
        <v>17313</v>
      </c>
      <c r="F18" s="6">
        <v>17424</v>
      </c>
      <c r="G18" s="7">
        <v>17528</v>
      </c>
      <c r="I18" s="18" t="s">
        <v>88</v>
      </c>
      <c r="J18" s="8">
        <f t="shared" si="0"/>
        <v>3.4922960923606805E-3</v>
      </c>
      <c r="K18" s="8">
        <f t="shared" si="1"/>
        <v>2.4648186442817188E-3</v>
      </c>
      <c r="L18" s="8">
        <f t="shared" si="2"/>
        <v>1.7068512353242138E-3</v>
      </c>
      <c r="M18" s="8">
        <f t="shared" si="3"/>
        <v>1.2789975793958686E-3</v>
      </c>
      <c r="N18" s="8">
        <f t="shared" si="4"/>
        <v>1.1909157982161744E-3</v>
      </c>
      <c r="P18" s="18" t="s">
        <v>88</v>
      </c>
      <c r="Q18" s="9">
        <f t="shared" si="5"/>
        <v>16663</v>
      </c>
      <c r="R18" s="9">
        <f t="shared" ref="R18:V18" si="106">Q18*(1+$J18)</f>
        <v>16721.192129787007</v>
      </c>
      <c r="S18" s="9">
        <f t="shared" si="106"/>
        <v>16779.587483721472</v>
      </c>
      <c r="T18" s="9">
        <f t="shared" si="106"/>
        <v>16838.186771522298</v>
      </c>
      <c r="U18" s="9">
        <f t="shared" si="106"/>
        <v>16896.990705386925</v>
      </c>
      <c r="V18" s="9">
        <f t="shared" si="106"/>
        <v>16956.000000000004</v>
      </c>
      <c r="W18" s="9">
        <f t="shared" ref="W18:Z18" si="107">V18*(1+$K18)</f>
        <v>16997.793464932445</v>
      </c>
      <c r="X18" s="9">
        <f t="shared" si="107"/>
        <v>17039.689943176461</v>
      </c>
      <c r="Y18" s="9">
        <f t="shared" si="107"/>
        <v>17081.689688641181</v>
      </c>
      <c r="Z18" s="9">
        <f t="shared" si="107"/>
        <v>17123.79295586158</v>
      </c>
      <c r="AA18" s="9">
        <f t="shared" ref="AA18" si="108">Z18*(1+$K18)</f>
        <v>17166.000000000007</v>
      </c>
      <c r="AB18" s="9">
        <f t="shared" ref="AB18:AE18" si="109">AA18*(1+$L18)</f>
        <v>17195.299808305583</v>
      </c>
      <c r="AC18" s="9">
        <f t="shared" si="109"/>
        <v>17224.649627025159</v>
      </c>
      <c r="AD18" s="9">
        <f t="shared" si="109"/>
        <v>17254.049541519074</v>
      </c>
      <c r="AE18" s="9">
        <f t="shared" si="109"/>
        <v>17283.49963729336</v>
      </c>
      <c r="AF18" s="9">
        <f t="shared" ref="AF18" si="110">AE18*(1+$L18)</f>
        <v>17313</v>
      </c>
      <c r="AG18" s="9">
        <f t="shared" ref="AG18:AJ18" si="111">AF18*(1+$M18)</f>
        <v>17335.143285092079</v>
      </c>
      <c r="AH18" s="9">
        <f t="shared" si="111"/>
        <v>17357.314891392194</v>
      </c>
      <c r="AI18" s="9">
        <f t="shared" si="111"/>
        <v>17379.514855123096</v>
      </c>
      <c r="AJ18" s="9">
        <f t="shared" si="111"/>
        <v>17401.743212553873</v>
      </c>
      <c r="AK18" s="9">
        <f t="shared" ref="AK18" si="112">AJ18*(1+$M18)</f>
        <v>17423.999999999996</v>
      </c>
      <c r="AL18" s="9">
        <f t="shared" ref="AL18:AM18" si="113">AK18*(1+$N18)</f>
        <v>17444.750516868116</v>
      </c>
      <c r="AM18" s="9">
        <f t="shared" si="113"/>
        <v>17465.525745854593</v>
      </c>
      <c r="AO18" s="18" t="s">
        <v>88</v>
      </c>
      <c r="AP18" s="8">
        <f t="shared" si="14"/>
        <v>1.3004251828161026E-2</v>
      </c>
      <c r="AQ18" s="8">
        <f t="shared" si="15"/>
        <v>9.1322005064672692E-3</v>
      </c>
      <c r="AR18" s="8">
        <f t="shared" si="16"/>
        <v>6.4148566420507919E-3</v>
      </c>
      <c r="AS18" s="8">
        <f t="shared" si="17"/>
        <v>5.0373935152425667E-3</v>
      </c>
    </row>
    <row r="19" spans="1:45" x14ac:dyDescent="0.25">
      <c r="A19" s="18" t="s">
        <v>91</v>
      </c>
      <c r="B19" s="6">
        <v>982080</v>
      </c>
      <c r="C19" s="6">
        <v>1043160</v>
      </c>
      <c r="D19" s="6">
        <v>1092238</v>
      </c>
      <c r="E19" s="6">
        <v>1131522</v>
      </c>
      <c r="F19" s="6">
        <v>1164144</v>
      </c>
      <c r="G19" s="7">
        <v>1192525</v>
      </c>
      <c r="I19" s="18" t="s">
        <v>91</v>
      </c>
      <c r="J19" s="8">
        <f t="shared" si="0"/>
        <v>1.2140520109914732E-2</v>
      </c>
      <c r="K19" s="8">
        <f t="shared" si="1"/>
        <v>9.2372493456105431E-3</v>
      </c>
      <c r="L19" s="8">
        <f t="shared" si="2"/>
        <v>7.0919952920955875E-3</v>
      </c>
      <c r="M19" s="8">
        <f t="shared" si="3"/>
        <v>5.7006721169647889E-3</v>
      </c>
      <c r="N19" s="8">
        <f t="shared" si="4"/>
        <v>4.8289931715750356E-3</v>
      </c>
      <c r="P19" s="18" t="s">
        <v>91</v>
      </c>
      <c r="Q19" s="9">
        <f t="shared" si="5"/>
        <v>982080</v>
      </c>
      <c r="R19" s="9">
        <f t="shared" ref="R19:V19" si="114">Q19*(1+$J19)</f>
        <v>994002.96198954503</v>
      </c>
      <c r="S19" s="9">
        <f t="shared" si="114"/>
        <v>1006070.6749388939</v>
      </c>
      <c r="T19" s="9">
        <f t="shared" si="114"/>
        <v>1018284.8961999851</v>
      </c>
      <c r="U19" s="9">
        <f t="shared" si="114"/>
        <v>1030647.4044599234</v>
      </c>
      <c r="V19" s="9">
        <f t="shared" si="114"/>
        <v>1043160.0000000005</v>
      </c>
      <c r="W19" s="9">
        <f t="shared" ref="W19:Z19" si="115">V19*(1+$K19)</f>
        <v>1052795.9290273676</v>
      </c>
      <c r="X19" s="9">
        <f t="shared" si="115"/>
        <v>1062520.8675338372</v>
      </c>
      <c r="Y19" s="9">
        <f t="shared" si="115"/>
        <v>1072335.6377221616</v>
      </c>
      <c r="Z19" s="9">
        <f t="shared" si="115"/>
        <v>1082241.0693899854</v>
      </c>
      <c r="AA19" s="9">
        <f t="shared" ref="AA19" si="116">Z19*(1+$K19)</f>
        <v>1092238.0000000009</v>
      </c>
      <c r="AB19" s="9">
        <f t="shared" ref="AB19:AE19" si="117">AA19*(1+$L19)</f>
        <v>1099984.1467538488</v>
      </c>
      <c r="AC19" s="9">
        <f t="shared" si="117"/>
        <v>1107785.2291440067</v>
      </c>
      <c r="AD19" s="9">
        <f t="shared" si="117"/>
        <v>1115641.636773749</v>
      </c>
      <c r="AE19" s="9">
        <f t="shared" si="117"/>
        <v>1123553.7620094144</v>
      </c>
      <c r="AF19" s="9">
        <f t="shared" ref="AF19" si="118">AE19*(1+$L19)</f>
        <v>1131522.0000000014</v>
      </c>
      <c r="AG19" s="9">
        <f t="shared" ref="AG19:AJ19" si="119">AF19*(1+$M19)</f>
        <v>1137972.4359151337</v>
      </c>
      <c r="AH19" s="9">
        <f t="shared" si="119"/>
        <v>1144459.6436504296</v>
      </c>
      <c r="AI19" s="9">
        <f t="shared" si="119"/>
        <v>1150983.832829979</v>
      </c>
      <c r="AJ19" s="9">
        <f t="shared" si="119"/>
        <v>1157545.2142728702</v>
      </c>
      <c r="AK19" s="9">
        <f t="shared" ref="AK19" si="120">AJ19*(1+$M19)</f>
        <v>1164144.0000000016</v>
      </c>
      <c r="AL19" s="9">
        <f t="shared" ref="AL19:AM19" si="121">AK19*(1+$N19)</f>
        <v>1169765.6434267317</v>
      </c>
      <c r="AM19" s="9">
        <f t="shared" si="121"/>
        <v>1175414.4337311825</v>
      </c>
      <c r="AO19" s="18" t="s">
        <v>91</v>
      </c>
      <c r="AP19" s="8">
        <f t="shared" si="14"/>
        <v>4.6443311839212201E-2</v>
      </c>
      <c r="AQ19" s="8">
        <f t="shared" si="15"/>
        <v>3.5258864427731802E-2</v>
      </c>
      <c r="AR19" s="8">
        <f t="shared" si="16"/>
        <v>2.7250053509426924E-2</v>
      </c>
      <c r="AS19" s="8">
        <f t="shared" si="17"/>
        <v>2.2111744976506791E-2</v>
      </c>
    </row>
    <row r="20" spans="1:45" x14ac:dyDescent="0.25">
      <c r="A20" s="18" t="s">
        <v>96</v>
      </c>
      <c r="B20" s="6">
        <v>323714</v>
      </c>
      <c r="C20" s="6">
        <v>335093</v>
      </c>
      <c r="D20" s="6">
        <v>344048</v>
      </c>
      <c r="E20" s="6">
        <v>351239</v>
      </c>
      <c r="F20" s="6">
        <v>357680</v>
      </c>
      <c r="G20" s="7">
        <v>363494</v>
      </c>
      <c r="I20" s="18" t="s">
        <v>96</v>
      </c>
      <c r="J20" s="8">
        <f t="shared" si="0"/>
        <v>6.9334650027459421E-3</v>
      </c>
      <c r="K20" s="8">
        <f t="shared" si="1"/>
        <v>5.2885507313538138E-3</v>
      </c>
      <c r="L20" s="8">
        <f t="shared" si="2"/>
        <v>4.1457139767868689E-3</v>
      </c>
      <c r="M20" s="8">
        <f t="shared" si="3"/>
        <v>3.6409780139388115E-3</v>
      </c>
      <c r="N20" s="8">
        <f t="shared" si="4"/>
        <v>3.2300170436192488E-3</v>
      </c>
      <c r="P20" s="18" t="s">
        <v>96</v>
      </c>
      <c r="Q20" s="9">
        <f t="shared" si="5"/>
        <v>323714</v>
      </c>
      <c r="R20" s="9">
        <f t="shared" ref="R20:V20" si="122">Q20*(1+$J20)</f>
        <v>325958.45968989888</v>
      </c>
      <c r="S20" s="9">
        <f t="shared" si="122"/>
        <v>328218.48126250779</v>
      </c>
      <c r="T20" s="9">
        <f t="shared" si="122"/>
        <v>330494.1726155958</v>
      </c>
      <c r="U20" s="9">
        <f t="shared" si="122"/>
        <v>332785.64239503752</v>
      </c>
      <c r="V20" s="9">
        <f t="shared" si="122"/>
        <v>335092.99999999983</v>
      </c>
      <c r="W20" s="9">
        <f t="shared" ref="W20:Z20" si="123">V20*(1+$K20)</f>
        <v>336865.15633022139</v>
      </c>
      <c r="X20" s="9">
        <f t="shared" si="123"/>
        <v>338646.68479909922</v>
      </c>
      <c r="Y20" s="9">
        <f t="shared" si="123"/>
        <v>340437.63497166405</v>
      </c>
      <c r="Z20" s="9">
        <f t="shared" si="123"/>
        <v>342238.05667507381</v>
      </c>
      <c r="AA20" s="9">
        <f t="shared" ref="AA20" si="124">Z20*(1+$K20)</f>
        <v>344047.99999999988</v>
      </c>
      <c r="AB20" s="9">
        <f t="shared" ref="AB20:AE20" si="125">AA20*(1+$L20)</f>
        <v>345474.32460228546</v>
      </c>
      <c r="AC20" s="9">
        <f t="shared" si="125"/>
        <v>346906.56233841018</v>
      </c>
      <c r="AD20" s="9">
        <f t="shared" si="125"/>
        <v>348344.73772253562</v>
      </c>
      <c r="AE20" s="9">
        <f t="shared" si="125"/>
        <v>349788.87537045206</v>
      </c>
      <c r="AF20" s="9">
        <f t="shared" ref="AF20" si="126">AE20*(1+$L20)</f>
        <v>351238.99999999988</v>
      </c>
      <c r="AG20" s="9">
        <f t="shared" ref="AG20:AJ20" si="127">AF20*(1+$M20)</f>
        <v>352517.85347663774</v>
      </c>
      <c r="AH20" s="9">
        <f t="shared" si="127"/>
        <v>353801.36323066708</v>
      </c>
      <c r="AI20" s="9">
        <f t="shared" si="127"/>
        <v>355089.54621549154</v>
      </c>
      <c r="AJ20" s="9">
        <f t="shared" si="127"/>
        <v>356382.41944624163</v>
      </c>
      <c r="AK20" s="9">
        <f t="shared" ref="AK20" si="128">AJ20*(1+$M20)</f>
        <v>357679.99999999971</v>
      </c>
      <c r="AL20" s="9">
        <f t="shared" ref="AL20:AM20" si="129">AK20*(1+$N20)</f>
        <v>358835.31249616144</v>
      </c>
      <c r="AM20" s="9">
        <f t="shared" si="129"/>
        <v>359994.3566713765</v>
      </c>
      <c r="AO20" s="18" t="s">
        <v>96</v>
      </c>
      <c r="AP20" s="8">
        <f t="shared" si="14"/>
        <v>2.634426627791878E-2</v>
      </c>
      <c r="AQ20" s="8">
        <f t="shared" si="15"/>
        <v>2.016154331242517E-2</v>
      </c>
      <c r="AR20" s="8">
        <f t="shared" si="16"/>
        <v>1.6175223381198835E-2</v>
      </c>
      <c r="AS20" s="8">
        <f t="shared" si="17"/>
        <v>1.4228179392888287E-2</v>
      </c>
    </row>
    <row r="21" spans="1:45" x14ac:dyDescent="0.25">
      <c r="A21" s="18" t="s">
        <v>99</v>
      </c>
      <c r="B21" s="6">
        <v>114173</v>
      </c>
      <c r="C21" s="6">
        <v>128283</v>
      </c>
      <c r="D21" s="6">
        <v>140758</v>
      </c>
      <c r="E21" s="6">
        <v>150941</v>
      </c>
      <c r="F21" s="6">
        <v>159426</v>
      </c>
      <c r="G21" s="7">
        <v>166907</v>
      </c>
      <c r="I21" s="18" t="s">
        <v>99</v>
      </c>
      <c r="J21" s="8">
        <f t="shared" si="0"/>
        <v>2.357846213252035E-2</v>
      </c>
      <c r="K21" s="8">
        <f t="shared" si="1"/>
        <v>1.8733988434503246E-2</v>
      </c>
      <c r="L21" s="8">
        <f t="shared" si="2"/>
        <v>1.4067413441130938E-2</v>
      </c>
      <c r="M21" s="8">
        <f t="shared" si="3"/>
        <v>1.0998207002815175E-2</v>
      </c>
      <c r="N21" s="8">
        <f t="shared" si="4"/>
        <v>9.2135672558626425E-3</v>
      </c>
      <c r="P21" s="18" t="s">
        <v>99</v>
      </c>
      <c r="Q21" s="9">
        <f t="shared" si="5"/>
        <v>114173</v>
      </c>
      <c r="R21" s="9">
        <f t="shared" ref="R21:V21" si="130">Q21*(1+$J21)</f>
        <v>116865.02375705625</v>
      </c>
      <c r="S21" s="9">
        <f t="shared" si="130"/>
        <v>119620.52129432809</v>
      </c>
      <c r="T21" s="9">
        <f t="shared" si="130"/>
        <v>122440.98922593876</v>
      </c>
      <c r="U21" s="9">
        <f t="shared" si="130"/>
        <v>125327.95945387089</v>
      </c>
      <c r="V21" s="9">
        <f t="shared" si="130"/>
        <v>128283.00000000003</v>
      </c>
      <c r="W21" s="9">
        <f t="shared" ref="W21:Z21" si="131">V21*(1+$K21)</f>
        <v>130686.25223834341</v>
      </c>
      <c r="X21" s="9">
        <f t="shared" si="131"/>
        <v>133134.52697632511</v>
      </c>
      <c r="Y21" s="9">
        <f t="shared" si="131"/>
        <v>135628.66766493264</v>
      </c>
      <c r="Z21" s="9">
        <f t="shared" si="131"/>
        <v>138169.53355635458</v>
      </c>
      <c r="AA21" s="9">
        <f t="shared" ref="AA21" si="132">Z21*(1+$K21)</f>
        <v>140758.00000000003</v>
      </c>
      <c r="AB21" s="9">
        <f t="shared" ref="AB21:AE21" si="133">AA21*(1+$L21)</f>
        <v>142738.10098114674</v>
      </c>
      <c r="AC21" s="9">
        <f t="shared" si="133"/>
        <v>144746.05686145043</v>
      </c>
      <c r="AD21" s="9">
        <f t="shared" si="133"/>
        <v>146782.25948729389</v>
      </c>
      <c r="AE21" s="9">
        <f t="shared" si="133"/>
        <v>148847.10621732502</v>
      </c>
      <c r="AF21" s="9">
        <f t="shared" ref="AF21" si="134">AE21*(1+$L21)</f>
        <v>150941.00000000006</v>
      </c>
      <c r="AG21" s="9">
        <f t="shared" ref="AG21:AJ21" si="135">AF21*(1+$M21)</f>
        <v>152601.08036321198</v>
      </c>
      <c r="AH21" s="9">
        <f t="shared" si="135"/>
        <v>154279.41863389983</v>
      </c>
      <c r="AI21" s="9">
        <f t="shared" si="135"/>
        <v>155976.21561630943</v>
      </c>
      <c r="AJ21" s="9">
        <f t="shared" si="135"/>
        <v>157691.67432317333</v>
      </c>
      <c r="AK21" s="9">
        <f t="shared" ref="AK21" si="136">AJ21*(1+$M21)</f>
        <v>159426.00000000012</v>
      </c>
      <c r="AL21" s="9">
        <f t="shared" ref="AL21:AM21" si="137">AK21*(1+$N21)</f>
        <v>160894.88217333329</v>
      </c>
      <c r="AM21" s="9">
        <f t="shared" si="137"/>
        <v>162377.29799136138</v>
      </c>
      <c r="AO21" s="18" t="s">
        <v>99</v>
      </c>
      <c r="AP21" s="8">
        <f t="shared" si="14"/>
        <v>9.2506961383222203E-2</v>
      </c>
      <c r="AQ21" s="8">
        <f t="shared" si="15"/>
        <v>7.2134360807316333E-2</v>
      </c>
      <c r="AR21" s="8">
        <f t="shared" si="16"/>
        <v>5.4267616486992139E-2</v>
      </c>
      <c r="AS21" s="8">
        <f t="shared" si="17"/>
        <v>4.287975413708129E-2</v>
      </c>
    </row>
    <row r="22" spans="1:45" x14ac:dyDescent="0.25">
      <c r="A22" s="18" t="s">
        <v>105</v>
      </c>
      <c r="B22" s="6">
        <v>11864</v>
      </c>
      <c r="C22" s="6">
        <v>12384</v>
      </c>
      <c r="D22" s="6">
        <v>12778</v>
      </c>
      <c r="E22" s="6">
        <v>13068</v>
      </c>
      <c r="F22" s="6">
        <v>13297</v>
      </c>
      <c r="G22" s="7">
        <v>13488</v>
      </c>
      <c r="I22" s="18" t="s">
        <v>105</v>
      </c>
      <c r="J22" s="8">
        <f t="shared" si="0"/>
        <v>8.6162504337512491E-3</v>
      </c>
      <c r="K22" s="8">
        <f t="shared" si="1"/>
        <v>6.2835844720876555E-3</v>
      </c>
      <c r="L22" s="8">
        <f t="shared" si="2"/>
        <v>4.498397862835013E-3</v>
      </c>
      <c r="M22" s="8">
        <f t="shared" si="3"/>
        <v>3.4804331177646919E-3</v>
      </c>
      <c r="N22" s="8">
        <f t="shared" si="4"/>
        <v>2.8564630150804682E-3</v>
      </c>
      <c r="P22" s="18" t="s">
        <v>105</v>
      </c>
      <c r="Q22" s="9">
        <f t="shared" si="5"/>
        <v>11864</v>
      </c>
      <c r="R22" s="9">
        <f t="shared" ref="R22:V22" si="138">Q22*(1+$J22)</f>
        <v>11966.223195146025</v>
      </c>
      <c r="S22" s="9">
        <f t="shared" si="138"/>
        <v>12069.327170941566</v>
      </c>
      <c r="T22" s="9">
        <f t="shared" si="138"/>
        <v>12173.319516413278</v>
      </c>
      <c r="U22" s="9">
        <f t="shared" si="138"/>
        <v>12278.207885976766</v>
      </c>
      <c r="V22" s="9">
        <f t="shared" si="138"/>
        <v>12384.000000000002</v>
      </c>
      <c r="W22" s="9">
        <f t="shared" ref="W22:Z22" si="139">V22*(1+$K22)</f>
        <v>12461.815910102336</v>
      </c>
      <c r="X22" s="9">
        <f t="shared" si="139"/>
        <v>12540.120783049069</v>
      </c>
      <c r="Y22" s="9">
        <f t="shared" si="139"/>
        <v>12618.917691279541</v>
      </c>
      <c r="Z22" s="9">
        <f t="shared" si="139"/>
        <v>12698.209726539017</v>
      </c>
      <c r="AA22" s="9">
        <f t="shared" ref="AA22" si="140">Z22*(1+$K22)</f>
        <v>12778.000000000009</v>
      </c>
      <c r="AB22" s="9">
        <f t="shared" ref="AB22:AE22" si="141">AA22*(1+$L22)</f>
        <v>12835.480527891315</v>
      </c>
      <c r="AC22" s="9">
        <f t="shared" si="141"/>
        <v>12893.219626066442</v>
      </c>
      <c r="AD22" s="9">
        <f t="shared" si="141"/>
        <v>12951.218457677402</v>
      </c>
      <c r="AE22" s="9">
        <f t="shared" si="141"/>
        <v>13009.478191108527</v>
      </c>
      <c r="AF22" s="9">
        <f t="shared" ref="AF22" si="142">AE22*(1+$L22)</f>
        <v>13068.000000000007</v>
      </c>
      <c r="AG22" s="9">
        <f t="shared" ref="AG22:AJ22" si="143">AF22*(1+$M22)</f>
        <v>13113.482299982956</v>
      </c>
      <c r="AH22" s="9">
        <f t="shared" si="143"/>
        <v>13159.122898069038</v>
      </c>
      <c r="AI22" s="9">
        <f t="shared" si="143"/>
        <v>13204.922345204213</v>
      </c>
      <c r="AJ22" s="9">
        <f t="shared" si="143"/>
        <v>13250.881194251973</v>
      </c>
      <c r="AK22" s="9">
        <f t="shared" ref="AK22" si="144">AJ22*(1+$M22)</f>
        <v>13297.000000000013</v>
      </c>
      <c r="AL22" s="9">
        <f t="shared" ref="AL22:AM22" si="145">AK22*(1+$N22)</f>
        <v>13334.982388711538</v>
      </c>
      <c r="AM22" s="9">
        <f t="shared" si="145"/>
        <v>13373.073272711643</v>
      </c>
      <c r="AO22" s="18" t="s">
        <v>105</v>
      </c>
      <c r="AP22" s="8">
        <f t="shared" si="14"/>
        <v>3.2519521063753769E-2</v>
      </c>
      <c r="AQ22" s="8">
        <f t="shared" si="15"/>
        <v>2.3553181819547898E-2</v>
      </c>
      <c r="AR22" s="8">
        <f t="shared" si="16"/>
        <v>1.7083605205266545E-2</v>
      </c>
      <c r="AS22" s="8">
        <f t="shared" si="17"/>
        <v>1.3364073882789412E-2</v>
      </c>
    </row>
    <row r="23" spans="1:45" x14ac:dyDescent="0.25">
      <c r="A23" s="18" t="s">
        <v>447</v>
      </c>
      <c r="B23" s="6">
        <v>46226</v>
      </c>
      <c r="C23" s="6">
        <v>46820</v>
      </c>
      <c r="D23" s="6">
        <v>47204</v>
      </c>
      <c r="E23" s="6">
        <v>47426</v>
      </c>
      <c r="F23" s="6">
        <v>47563</v>
      </c>
      <c r="G23" s="7">
        <v>47649</v>
      </c>
      <c r="I23" s="18" t="s">
        <v>447</v>
      </c>
      <c r="J23" s="8">
        <f t="shared" si="0"/>
        <v>2.5568735816319244E-3</v>
      </c>
      <c r="K23" s="8">
        <f t="shared" si="1"/>
        <v>1.6349696479800446E-3</v>
      </c>
      <c r="L23" s="8">
        <f t="shared" si="2"/>
        <v>9.388337808791114E-4</v>
      </c>
      <c r="M23" s="8">
        <f t="shared" si="3"/>
        <v>5.7707574944054763E-4</v>
      </c>
      <c r="N23" s="8">
        <f t="shared" si="4"/>
        <v>3.6136437055978021E-4</v>
      </c>
      <c r="P23" s="18" t="s">
        <v>447</v>
      </c>
      <c r="Q23" s="9">
        <f t="shared" si="5"/>
        <v>46226</v>
      </c>
      <c r="R23" s="9">
        <f t="shared" ref="R23:V23" si="146">Q23*(1+$J23)</f>
        <v>46344.19403818452</v>
      </c>
      <c r="S23" s="9">
        <f t="shared" si="146"/>
        <v>46462.690283582779</v>
      </c>
      <c r="T23" s="9">
        <f t="shared" si="146"/>
        <v>46581.48950890042</v>
      </c>
      <c r="U23" s="9">
        <f t="shared" si="146"/>
        <v>46700.592488818795</v>
      </c>
      <c r="V23" s="9">
        <f t="shared" si="146"/>
        <v>46820.000000000015</v>
      </c>
      <c r="W23" s="9">
        <f t="shared" ref="W23:Z23" si="147">V23*(1+$K23)</f>
        <v>46896.549278918443</v>
      </c>
      <c r="X23" s="9">
        <f t="shared" si="147"/>
        <v>46973.223713584477</v>
      </c>
      <c r="Y23" s="9">
        <f t="shared" si="147"/>
        <v>47050.023508623963</v>
      </c>
      <c r="Z23" s="9">
        <f t="shared" si="147"/>
        <v>47126.948868997308</v>
      </c>
      <c r="AA23" s="9">
        <f t="shared" ref="AA23" si="148">Z23*(1+$K23)</f>
        <v>47204.000000000029</v>
      </c>
      <c r="AB23" s="9">
        <f t="shared" ref="AB23:AE23" si="149">AA23*(1+$L23)</f>
        <v>47248.316709792649</v>
      </c>
      <c r="AC23" s="9">
        <f t="shared" si="149"/>
        <v>47292.675025609475</v>
      </c>
      <c r="AD23" s="9">
        <f t="shared" si="149"/>
        <v>47337.074986511652</v>
      </c>
      <c r="AE23" s="9">
        <f t="shared" si="149"/>
        <v>47381.516631596998</v>
      </c>
      <c r="AF23" s="9">
        <f t="shared" ref="AF23" si="150">AE23*(1+$L23)</f>
        <v>47426.000000000029</v>
      </c>
      <c r="AG23" s="9">
        <f t="shared" ref="AG23:AJ23" si="151">AF23*(1+$M23)</f>
        <v>47453.368394492994</v>
      </c>
      <c r="AH23" s="9">
        <f t="shared" si="151"/>
        <v>47480.752582622728</v>
      </c>
      <c r="AI23" s="9">
        <f t="shared" si="151"/>
        <v>47508.15257350335</v>
      </c>
      <c r="AJ23" s="9">
        <f t="shared" si="151"/>
        <v>47535.568376254239</v>
      </c>
      <c r="AK23" s="9">
        <f t="shared" ref="AK23" si="152">AJ23*(1+$M23)</f>
        <v>47563.000000000051</v>
      </c>
      <c r="AL23" s="9">
        <f t="shared" ref="AL23:AM23" si="153">AK23*(1+$N23)</f>
        <v>47580.187573556985</v>
      </c>
      <c r="AM23" s="9">
        <f t="shared" si="153"/>
        <v>47597.381358090621</v>
      </c>
      <c r="AO23" s="18" t="s">
        <v>447</v>
      </c>
      <c r="AP23" s="8">
        <f t="shared" si="14"/>
        <v>9.3377932420104538E-3</v>
      </c>
      <c r="AQ23" s="8">
        <f t="shared" si="15"/>
        <v>5.8563788997223112E-3</v>
      </c>
      <c r="AR23" s="8">
        <f t="shared" si="16"/>
        <v>3.3978490071983154E-3</v>
      </c>
      <c r="AS23" s="8">
        <f t="shared" si="17"/>
        <v>2.0942168252541162E-3</v>
      </c>
    </row>
    <row r="24" spans="1:45" x14ac:dyDescent="0.25">
      <c r="A24" s="18" t="s">
        <v>113</v>
      </c>
      <c r="B24" s="6">
        <v>18269</v>
      </c>
      <c r="C24" s="6">
        <v>19332</v>
      </c>
      <c r="D24" s="6">
        <v>20170</v>
      </c>
      <c r="E24" s="6">
        <v>20848</v>
      </c>
      <c r="F24" s="6">
        <v>21420</v>
      </c>
      <c r="G24" s="7">
        <v>21924</v>
      </c>
      <c r="I24" s="18" t="s">
        <v>113</v>
      </c>
      <c r="J24" s="8">
        <f t="shared" si="0"/>
        <v>1.137543770277949E-2</v>
      </c>
      <c r="K24" s="8">
        <f t="shared" si="1"/>
        <v>8.5230355976748662E-3</v>
      </c>
      <c r="L24" s="8">
        <f t="shared" si="2"/>
        <v>6.6342434265327377E-3</v>
      </c>
      <c r="M24" s="8">
        <f t="shared" si="3"/>
        <v>5.4280879013397509E-3</v>
      </c>
      <c r="N24" s="8">
        <f t="shared" si="4"/>
        <v>4.6622068574093678E-3</v>
      </c>
      <c r="P24" s="18" t="s">
        <v>113</v>
      </c>
      <c r="Q24" s="9">
        <f t="shared" si="5"/>
        <v>18269</v>
      </c>
      <c r="R24" s="9">
        <f t="shared" ref="R24:V24" si="154">Q24*(1+$J24)</f>
        <v>18476.817871392079</v>
      </c>
      <c r="S24" s="9">
        <f t="shared" si="154"/>
        <v>18686.999762033702</v>
      </c>
      <c r="T24" s="9">
        <f t="shared" si="154"/>
        <v>18899.572563678572</v>
      </c>
      <c r="U24" s="9">
        <f t="shared" si="154"/>
        <v>19114.563473985858</v>
      </c>
      <c r="V24" s="9">
        <f t="shared" si="154"/>
        <v>19332.000000000007</v>
      </c>
      <c r="W24" s="9">
        <f t="shared" ref="W24:Z24" si="155">V24*(1+$K24)</f>
        <v>19496.76732417426</v>
      </c>
      <c r="X24" s="9">
        <f t="shared" si="155"/>
        <v>19662.938966117781</v>
      </c>
      <c r="Y24" s="9">
        <f t="shared" si="155"/>
        <v>19830.52689488091</v>
      </c>
      <c r="Z24" s="9">
        <f t="shared" si="155"/>
        <v>19999.543181526627</v>
      </c>
      <c r="AA24" s="9">
        <f t="shared" ref="AA24" si="156">Z24*(1+$K24)</f>
        <v>20170.000000000015</v>
      </c>
      <c r="AB24" s="9">
        <f t="shared" ref="AB24:AE24" si="157">AA24*(1+$L24)</f>
        <v>20303.812689913178</v>
      </c>
      <c r="AC24" s="9">
        <f t="shared" si="157"/>
        <v>20438.513125784786</v>
      </c>
      <c r="AD24" s="9">
        <f t="shared" si="157"/>
        <v>20574.107197137626</v>
      </c>
      <c r="AE24" s="9">
        <f t="shared" si="157"/>
        <v>20710.600832567015</v>
      </c>
      <c r="AF24" s="9">
        <f t="shared" ref="AF24" si="158">AE24*(1+$L24)</f>
        <v>20848.000000000018</v>
      </c>
      <c r="AG24" s="9">
        <f t="shared" ref="AG24:AJ24" si="159">AF24*(1+$M24)</f>
        <v>20961.164776567148</v>
      </c>
      <c r="AH24" s="9">
        <f t="shared" si="159"/>
        <v>21074.943821488821</v>
      </c>
      <c r="AI24" s="9">
        <f t="shared" si="159"/>
        <v>21189.340469067662</v>
      </c>
      <c r="AJ24" s="9">
        <f t="shared" si="159"/>
        <v>21304.358071705177</v>
      </c>
      <c r="AK24" s="9">
        <f t="shared" ref="AK24" si="160">AJ24*(1+$M24)</f>
        <v>21420.000000000011</v>
      </c>
      <c r="AL24" s="9">
        <f t="shared" ref="AL24:AM24" si="161">AK24*(1+$N24)</f>
        <v>21519.864470885721</v>
      </c>
      <c r="AM24" s="9">
        <f t="shared" si="161"/>
        <v>21620.194530592405</v>
      </c>
      <c r="AO24" s="18" t="s">
        <v>113</v>
      </c>
      <c r="AP24" s="8">
        <f t="shared" si="14"/>
        <v>4.3333203427644879E-2</v>
      </c>
      <c r="AQ24" s="8">
        <f t="shared" si="15"/>
        <v>3.2592977321432966E-2</v>
      </c>
      <c r="AR24" s="8">
        <f t="shared" si="16"/>
        <v>2.5571901809383367E-2</v>
      </c>
      <c r="AS24" s="8">
        <f t="shared" si="17"/>
        <v>2.1111356365431513E-2</v>
      </c>
    </row>
    <row r="25" spans="1:45" x14ac:dyDescent="0.25">
      <c r="A25" s="18" t="s">
        <v>117</v>
      </c>
      <c r="B25" s="6">
        <v>13609</v>
      </c>
      <c r="C25" s="6">
        <v>14272</v>
      </c>
      <c r="D25" s="6">
        <v>14811</v>
      </c>
      <c r="E25" s="6">
        <v>15222</v>
      </c>
      <c r="F25" s="6">
        <v>15560</v>
      </c>
      <c r="G25" s="7">
        <v>15851</v>
      </c>
      <c r="I25" s="18" t="s">
        <v>117</v>
      </c>
      <c r="J25" s="8">
        <f t="shared" si="0"/>
        <v>9.5590460503562902E-3</v>
      </c>
      <c r="K25" s="8">
        <f t="shared" si="1"/>
        <v>7.4416670183741207E-3</v>
      </c>
      <c r="L25" s="8">
        <f t="shared" si="2"/>
        <v>5.4893318519193546E-3</v>
      </c>
      <c r="M25" s="8">
        <f t="shared" si="3"/>
        <v>4.4020143058467465E-3</v>
      </c>
      <c r="N25" s="8">
        <f t="shared" si="4"/>
        <v>3.7126892324845784E-3</v>
      </c>
      <c r="P25" s="18" t="s">
        <v>117</v>
      </c>
      <c r="Q25" s="9">
        <f t="shared" si="5"/>
        <v>13609</v>
      </c>
      <c r="R25" s="9">
        <f t="shared" ref="R25:V25" si="162">Q25*(1+$J25)</f>
        <v>13739.089057699299</v>
      </c>
      <c r="S25" s="9">
        <f t="shared" si="162"/>
        <v>13870.421642691792</v>
      </c>
      <c r="T25" s="9">
        <f t="shared" si="162"/>
        <v>14003.009641912142</v>
      </c>
      <c r="U25" s="9">
        <f t="shared" si="162"/>
        <v>14136.865055922763</v>
      </c>
      <c r="V25" s="9">
        <f t="shared" si="162"/>
        <v>14272.000000000002</v>
      </c>
      <c r="W25" s="9">
        <f t="shared" ref="W25:Z25" si="163">V25*(1+$K25)</f>
        <v>14378.207471686237</v>
      </c>
      <c r="X25" s="9">
        <f t="shared" si="163"/>
        <v>14485.205304011624</v>
      </c>
      <c r="Y25" s="9">
        <f t="shared" si="163"/>
        <v>14592.999378576866</v>
      </c>
      <c r="Z25" s="9">
        <f t="shared" si="163"/>
        <v>14701.595620751576</v>
      </c>
      <c r="AA25" s="9">
        <f t="shared" ref="AA25" si="164">Z25*(1+$K25)</f>
        <v>14810.999999999996</v>
      </c>
      <c r="AB25" s="9">
        <f t="shared" ref="AB25:AE25" si="165">AA25*(1+$L25)</f>
        <v>14892.302494058775</v>
      </c>
      <c r="AC25" s="9">
        <f t="shared" si="165"/>
        <v>14974.05128448783</v>
      </c>
      <c r="AD25" s="9">
        <f t="shared" si="165"/>
        <v>15056.248821156043</v>
      </c>
      <c r="AE25" s="9">
        <f t="shared" si="165"/>
        <v>15138.897567380438</v>
      </c>
      <c r="AF25" s="9">
        <f t="shared" ref="AF25" si="166">AE25*(1+$L25)</f>
        <v>15222.000000000004</v>
      </c>
      <c r="AG25" s="9">
        <f t="shared" ref="AG25:AJ25" si="167">AF25*(1+$M25)</f>
        <v>15289.007461763604</v>
      </c>
      <c r="AH25" s="9">
        <f t="shared" si="167"/>
        <v>15356.309891332485</v>
      </c>
      <c r="AI25" s="9">
        <f t="shared" si="167"/>
        <v>15423.908587159147</v>
      </c>
      <c r="AJ25" s="9">
        <f t="shared" si="167"/>
        <v>15491.804853411893</v>
      </c>
      <c r="AK25" s="9">
        <f t="shared" ref="AK25" si="168">AJ25*(1+$M25)</f>
        <v>15559.999999999998</v>
      </c>
      <c r="AL25" s="9">
        <f t="shared" ref="AL25:AM25" si="169">AK25*(1+$N25)</f>
        <v>15617.769444457459</v>
      </c>
      <c r="AM25" s="9">
        <f t="shared" si="169"/>
        <v>15675.753368909323</v>
      </c>
      <c r="AO25" s="18" t="s">
        <v>117</v>
      </c>
      <c r="AP25" s="8">
        <f t="shared" si="14"/>
        <v>3.6609256883116691E-2</v>
      </c>
      <c r="AQ25" s="8">
        <f t="shared" si="15"/>
        <v>2.8104343811710172E-2</v>
      </c>
      <c r="AR25" s="8">
        <f t="shared" si="16"/>
        <v>2.1033464577622226E-2</v>
      </c>
      <c r="AS25" s="8">
        <f t="shared" si="17"/>
        <v>1.7026196721423879E-2</v>
      </c>
    </row>
    <row r="26" spans="1:45" x14ac:dyDescent="0.25">
      <c r="A26" s="18" t="s">
        <v>119</v>
      </c>
      <c r="B26" s="6">
        <v>14724</v>
      </c>
      <c r="C26" s="6">
        <v>15399</v>
      </c>
      <c r="D26" s="6">
        <v>15909</v>
      </c>
      <c r="E26" s="6">
        <v>16286</v>
      </c>
      <c r="F26" s="6">
        <v>16583</v>
      </c>
      <c r="G26" s="7">
        <v>16831</v>
      </c>
      <c r="I26" s="18" t="s">
        <v>119</v>
      </c>
      <c r="J26" s="8">
        <f t="shared" si="0"/>
        <v>9.0050550768610016E-3</v>
      </c>
      <c r="K26" s="8">
        <f t="shared" si="1"/>
        <v>6.5377613853101479E-3</v>
      </c>
      <c r="L26" s="8">
        <f t="shared" si="2"/>
        <v>4.6951591241617407E-3</v>
      </c>
      <c r="M26" s="8">
        <f t="shared" si="3"/>
        <v>3.6209862253102632E-3</v>
      </c>
      <c r="N26" s="8">
        <f t="shared" si="4"/>
        <v>2.973281441502218E-3</v>
      </c>
      <c r="P26" s="18" t="s">
        <v>119</v>
      </c>
      <c r="Q26" s="9">
        <f t="shared" si="5"/>
        <v>14724</v>
      </c>
      <c r="R26" s="9">
        <f t="shared" ref="R26:V26" si="170">Q26*(1+$J26)</f>
        <v>14856.590430951701</v>
      </c>
      <c r="S26" s="9">
        <f t="shared" si="170"/>
        <v>14990.374846036788</v>
      </c>
      <c r="T26" s="9">
        <f t="shared" si="170"/>
        <v>15125.363997148141</v>
      </c>
      <c r="U26" s="9">
        <f t="shared" si="170"/>
        <v>15261.568733000031</v>
      </c>
      <c r="V26" s="9">
        <f t="shared" si="170"/>
        <v>15398.999999999996</v>
      </c>
      <c r="W26" s="9">
        <f t="shared" ref="W26:Z26" si="171">V26*(1+$K26)</f>
        <v>15499.674987572387</v>
      </c>
      <c r="X26" s="9">
        <f t="shared" si="171"/>
        <v>15601.008164190995</v>
      </c>
      <c r="Y26" s="9">
        <f t="shared" si="171"/>
        <v>15703.003832938752</v>
      </c>
      <c r="Z26" s="9">
        <f t="shared" si="171"/>
        <v>15805.666325031116</v>
      </c>
      <c r="AA26" s="9">
        <f t="shared" ref="AA26" si="172">Z26*(1+$K26)</f>
        <v>15909.000000000002</v>
      </c>
      <c r="AB26" s="9">
        <f t="shared" ref="AB26:AE26" si="173">AA26*(1+$L26)</f>
        <v>15983.69528650629</v>
      </c>
      <c r="AC26" s="9">
        <f t="shared" si="173"/>
        <v>16058.741279268552</v>
      </c>
      <c r="AD26" s="9">
        <f t="shared" si="173"/>
        <v>16134.139624908463</v>
      </c>
      <c r="AE26" s="9">
        <f t="shared" si="173"/>
        <v>16209.891977778851</v>
      </c>
      <c r="AF26" s="9">
        <f t="shared" ref="AF26" si="174">AE26*(1+$L26)</f>
        <v>16285.999999999995</v>
      </c>
      <c r="AG26" s="9">
        <f t="shared" ref="AG26:AJ26" si="175">AF26*(1+$M26)</f>
        <v>16344.971381665397</v>
      </c>
      <c r="AH26" s="9">
        <f t="shared" si="175"/>
        <v>16404.156297891499</v>
      </c>
      <c r="AI26" s="9">
        <f t="shared" si="175"/>
        <v>16463.555521884002</v>
      </c>
      <c r="AJ26" s="9">
        <f t="shared" si="175"/>
        <v>16523.169829648374</v>
      </c>
      <c r="AK26" s="9">
        <f t="shared" ref="AK26" si="176">AJ26*(1+$M26)</f>
        <v>16582.999999999993</v>
      </c>
      <c r="AL26" s="9">
        <f t="shared" ref="AL26:AM26" si="177">AK26*(1+$N26)</f>
        <v>16632.305926144425</v>
      </c>
      <c r="AM26" s="9">
        <f t="shared" si="177"/>
        <v>16681.758452684018</v>
      </c>
      <c r="AO26" s="18" t="s">
        <v>119</v>
      </c>
      <c r="AP26" s="8">
        <f t="shared" si="14"/>
        <v>3.3975143835062269E-2</v>
      </c>
      <c r="AQ26" s="8">
        <f t="shared" si="15"/>
        <v>2.452964053910809E-2</v>
      </c>
      <c r="AR26" s="8">
        <f t="shared" si="16"/>
        <v>1.7823943820949466E-2</v>
      </c>
      <c r="AS26" s="8">
        <f t="shared" si="17"/>
        <v>1.3908037945374317E-2</v>
      </c>
    </row>
    <row r="27" spans="1:45" x14ac:dyDescent="0.25">
      <c r="A27" s="18" t="s">
        <v>122</v>
      </c>
      <c r="B27" s="6">
        <v>14570</v>
      </c>
      <c r="C27" s="6">
        <v>14824</v>
      </c>
      <c r="D27" s="6">
        <v>15012</v>
      </c>
      <c r="E27" s="6">
        <v>15140</v>
      </c>
      <c r="F27" s="6">
        <v>15231</v>
      </c>
      <c r="G27" s="7">
        <v>15300</v>
      </c>
      <c r="I27" s="18" t="s">
        <v>122</v>
      </c>
      <c r="J27" s="8">
        <f t="shared" si="0"/>
        <v>3.4625545953379522E-3</v>
      </c>
      <c r="K27" s="8">
        <f t="shared" si="1"/>
        <v>2.5236575341416323E-3</v>
      </c>
      <c r="L27" s="8">
        <f t="shared" si="2"/>
        <v>1.6995158902510799E-3</v>
      </c>
      <c r="M27" s="8">
        <f t="shared" si="3"/>
        <v>1.1992338313231432E-3</v>
      </c>
      <c r="N27" s="8">
        <f t="shared" si="4"/>
        <v>9.0440948484071804E-4</v>
      </c>
      <c r="P27" s="18" t="s">
        <v>122</v>
      </c>
      <c r="Q27" s="9">
        <f t="shared" si="5"/>
        <v>14570</v>
      </c>
      <c r="R27" s="9">
        <f t="shared" ref="R27:V27" si="178">Q27*(1+$J27)</f>
        <v>14620.449420454073</v>
      </c>
      <c r="S27" s="9">
        <f t="shared" si="178"/>
        <v>14671.073524780773</v>
      </c>
      <c r="T27" s="9">
        <f t="shared" si="178"/>
        <v>14721.872917832545</v>
      </c>
      <c r="U27" s="9">
        <f t="shared" si="178"/>
        <v>14772.848206556167</v>
      </c>
      <c r="V27" s="9">
        <f t="shared" si="178"/>
        <v>14824.000000000009</v>
      </c>
      <c r="W27" s="9">
        <f t="shared" ref="W27:Z27" si="179">V27*(1+$K27)</f>
        <v>14861.410699286125</v>
      </c>
      <c r="X27" s="9">
        <f t="shared" si="179"/>
        <v>14898.915810365352</v>
      </c>
      <c r="Y27" s="9">
        <f t="shared" si="179"/>
        <v>14936.515571500722</v>
      </c>
      <c r="Z27" s="9">
        <f t="shared" si="179"/>
        <v>14974.210221556565</v>
      </c>
      <c r="AA27" s="9">
        <f t="shared" ref="AA27" si="180">Z27*(1+$K27)</f>
        <v>15012.000000000016</v>
      </c>
      <c r="AB27" s="9">
        <f t="shared" ref="AB27:AE27" si="181">AA27*(1+$L27)</f>
        <v>15037.513132544465</v>
      </c>
      <c r="AC27" s="9">
        <f t="shared" si="181"/>
        <v>15063.069625063084</v>
      </c>
      <c r="AD27" s="9">
        <f t="shared" si="181"/>
        <v>15088.669551246838</v>
      </c>
      <c r="AE27" s="9">
        <f t="shared" si="181"/>
        <v>15114.312984911929</v>
      </c>
      <c r="AF27" s="9">
        <f t="shared" ref="AF27" si="182">AE27*(1+$L27)</f>
        <v>15140.000000000015</v>
      </c>
      <c r="AG27" s="9">
        <f t="shared" ref="AG27:AJ27" si="183">AF27*(1+$M27)</f>
        <v>15158.156400206248</v>
      </c>
      <c r="AH27" s="9">
        <f t="shared" si="183"/>
        <v>15176.334574181863</v>
      </c>
      <c r="AI27" s="9">
        <f t="shared" si="183"/>
        <v>15194.5345480387</v>
      </c>
      <c r="AJ27" s="9">
        <f t="shared" si="183"/>
        <v>15212.756347919916</v>
      </c>
      <c r="AK27" s="9">
        <f t="shared" ref="AK27" si="184">AJ27*(1+$M27)</f>
        <v>15231.000000000018</v>
      </c>
      <c r="AL27" s="9">
        <f t="shared" ref="AL27:AM27" si="185">AK27*(1+$N27)</f>
        <v>15244.775060863627</v>
      </c>
      <c r="AM27" s="9">
        <f t="shared" si="185"/>
        <v>15258.562580022935</v>
      </c>
      <c r="AO27" s="18" t="s">
        <v>122</v>
      </c>
      <c r="AP27" s="8">
        <f t="shared" si="14"/>
        <v>1.2973636467969105E-2</v>
      </c>
      <c r="AQ27" s="8">
        <f t="shared" si="15"/>
        <v>9.3025105949447601E-3</v>
      </c>
      <c r="AR27" s="8">
        <f t="shared" si="16"/>
        <v>6.3125762218446289E-3</v>
      </c>
      <c r="AS27" s="8">
        <f t="shared" si="17"/>
        <v>4.5096848878250009E-3</v>
      </c>
    </row>
    <row r="28" spans="1:45" x14ac:dyDescent="0.25">
      <c r="A28" s="18" t="s">
        <v>126</v>
      </c>
      <c r="B28" s="6">
        <v>27443</v>
      </c>
      <c r="C28" s="6">
        <v>27464</v>
      </c>
      <c r="D28" s="6">
        <v>27483</v>
      </c>
      <c r="E28" s="6">
        <v>27500</v>
      </c>
      <c r="F28" s="6">
        <v>27515</v>
      </c>
      <c r="G28" s="7">
        <v>27529</v>
      </c>
      <c r="I28" s="18" t="s">
        <v>126</v>
      </c>
      <c r="J28" s="8">
        <f t="shared" si="0"/>
        <v>1.529976684837564E-4</v>
      </c>
      <c r="K28" s="8">
        <f t="shared" si="1"/>
        <v>1.3832467513386071E-4</v>
      </c>
      <c r="L28" s="8">
        <f t="shared" si="2"/>
        <v>1.2368224228676006E-4</v>
      </c>
      <c r="M28" s="8">
        <f t="shared" si="3"/>
        <v>1.0906711522462587E-4</v>
      </c>
      <c r="N28" s="8">
        <f t="shared" si="4"/>
        <v>1.0174196994117146E-4</v>
      </c>
      <c r="P28" s="18" t="s">
        <v>126</v>
      </c>
      <c r="Q28" s="9">
        <f t="shared" si="5"/>
        <v>27443</v>
      </c>
      <c r="R28" s="9">
        <f t="shared" ref="R28:V28" si="186">Q28*(1+$J28)</f>
        <v>27447.198715016199</v>
      </c>
      <c r="S28" s="9">
        <f t="shared" si="186"/>
        <v>27451.398072426007</v>
      </c>
      <c r="T28" s="9">
        <f t="shared" si="186"/>
        <v>27455.598072327706</v>
      </c>
      <c r="U28" s="9">
        <f t="shared" si="186"/>
        <v>27459.798714819601</v>
      </c>
      <c r="V28" s="9">
        <f t="shared" si="186"/>
        <v>27464</v>
      </c>
      <c r="W28" s="9">
        <f t="shared" ref="W28:Z28" si="187">V28*(1+$K28)</f>
        <v>27467.798948877877</v>
      </c>
      <c r="X28" s="9">
        <f t="shared" si="187"/>
        <v>27471.598423244122</v>
      </c>
      <c r="Y28" s="9">
        <f t="shared" si="187"/>
        <v>27475.398423171424</v>
      </c>
      <c r="Z28" s="9">
        <f t="shared" si="187"/>
        <v>27479.198948732483</v>
      </c>
      <c r="AA28" s="9">
        <f t="shared" ref="AA28" si="188">Z28*(1+$K28)</f>
        <v>27483.000000000004</v>
      </c>
      <c r="AB28" s="9">
        <f t="shared" ref="AB28:AE28" si="189">AA28*(1+$L28)</f>
        <v>27486.399159064771</v>
      </c>
      <c r="AC28" s="9">
        <f t="shared" si="189"/>
        <v>27489.798738545152</v>
      </c>
      <c r="AD28" s="9">
        <f t="shared" si="189"/>
        <v>27493.198738493149</v>
      </c>
      <c r="AE28" s="9">
        <f t="shared" si="189"/>
        <v>27496.599158960762</v>
      </c>
      <c r="AF28" s="9">
        <f t="shared" ref="AF28" si="190">AE28*(1+$L28)</f>
        <v>27500.000000000004</v>
      </c>
      <c r="AG28" s="9">
        <f t="shared" ref="AG28:AJ28" si="191">AF28*(1+$M28)</f>
        <v>27502.999345668683</v>
      </c>
      <c r="AH28" s="9">
        <f t="shared" si="191"/>
        <v>27505.999018467341</v>
      </c>
      <c r="AI28" s="9">
        <f t="shared" si="191"/>
        <v>27508.999018431656</v>
      </c>
      <c r="AJ28" s="9">
        <f t="shared" si="191"/>
        <v>27511.999345597313</v>
      </c>
      <c r="AK28" s="9">
        <f t="shared" ref="AK28" si="192">AJ28*(1+$M28)</f>
        <v>27515</v>
      </c>
      <c r="AL28" s="9">
        <f t="shared" ref="AL28:AM28" si="193">AK28*(1+$N28)</f>
        <v>27517.79943030293</v>
      </c>
      <c r="AM28" s="9">
        <f t="shared" si="193"/>
        <v>27520.599145425414</v>
      </c>
      <c r="AO28" s="18" t="s">
        <v>126</v>
      </c>
      <c r="AP28" s="8">
        <f t="shared" si="14"/>
        <v>5.9745140879886654E-4</v>
      </c>
      <c r="AQ28" s="8">
        <f t="shared" si="15"/>
        <v>5.3876500349996298E-4</v>
      </c>
      <c r="AR28" s="8">
        <f t="shared" si="16"/>
        <v>4.8020020986987703E-4</v>
      </c>
      <c r="AS28" s="8">
        <f t="shared" si="17"/>
        <v>4.2901229755976556E-4</v>
      </c>
    </row>
    <row r="29" spans="1:45" x14ac:dyDescent="0.25">
      <c r="A29" s="18" t="s">
        <v>130</v>
      </c>
      <c r="B29" s="6">
        <v>40953</v>
      </c>
      <c r="C29" s="6">
        <v>42898</v>
      </c>
      <c r="D29" s="6">
        <v>44380</v>
      </c>
      <c r="E29" s="6">
        <v>45554</v>
      </c>
      <c r="F29" s="6">
        <v>46570</v>
      </c>
      <c r="G29" s="7">
        <v>47468</v>
      </c>
      <c r="I29" s="18" t="s">
        <v>130</v>
      </c>
      <c r="J29" s="8">
        <f t="shared" si="0"/>
        <v>9.3232203840434291E-3</v>
      </c>
      <c r="K29" s="8">
        <f t="shared" si="1"/>
        <v>6.8158655429313431E-3</v>
      </c>
      <c r="L29" s="8">
        <f t="shared" si="2"/>
        <v>5.2355614882451107E-3</v>
      </c>
      <c r="M29" s="8">
        <f t="shared" si="3"/>
        <v>4.4213698518060784E-3</v>
      </c>
      <c r="N29" s="8">
        <f t="shared" si="4"/>
        <v>3.8271534815061958E-3</v>
      </c>
      <c r="P29" s="18" t="s">
        <v>130</v>
      </c>
      <c r="Q29" s="9">
        <f t="shared" si="5"/>
        <v>40953</v>
      </c>
      <c r="R29" s="9">
        <f t="shared" ref="R29:V29" si="194">Q29*(1+$J29)</f>
        <v>41334.813844387732</v>
      </c>
      <c r="S29" s="9">
        <f t="shared" si="194"/>
        <v>41720.187423392366</v>
      </c>
      <c r="T29" s="9">
        <f t="shared" si="194"/>
        <v>42109.153925204249</v>
      </c>
      <c r="U29" s="9">
        <f t="shared" si="194"/>
        <v>42501.746847434537</v>
      </c>
      <c r="V29" s="9">
        <f t="shared" si="194"/>
        <v>42897.999999999993</v>
      </c>
      <c r="W29" s="9">
        <f t="shared" ref="W29:Z29" si="195">V29*(1+$K29)</f>
        <v>43190.387000060662</v>
      </c>
      <c r="X29" s="9">
        <f t="shared" si="195"/>
        <v>43484.766870600244</v>
      </c>
      <c r="Y29" s="9">
        <f t="shared" si="195"/>
        <v>43781.153194755971</v>
      </c>
      <c r="Z29" s="9">
        <f t="shared" si="195"/>
        <v>44079.559648245908</v>
      </c>
      <c r="AA29" s="9">
        <f t="shared" ref="AA29" si="196">Z29*(1+$K29)</f>
        <v>44379.999999999971</v>
      </c>
      <c r="AB29" s="9">
        <f t="shared" ref="AB29:AE29" si="197">AA29*(1+$L29)</f>
        <v>44612.35421884829</v>
      </c>
      <c r="AC29" s="9">
        <f t="shared" si="197"/>
        <v>44845.924942496444</v>
      </c>
      <c r="AD29" s="9">
        <f t="shared" si="197"/>
        <v>45080.71854003011</v>
      </c>
      <c r="AE29" s="9">
        <f t="shared" si="197"/>
        <v>45316.741413880707</v>
      </c>
      <c r="AF29" s="9">
        <f t="shared" ref="AF29" si="198">AE29*(1+$L29)</f>
        <v>45553.999999999985</v>
      </c>
      <c r="AG29" s="9">
        <f t="shared" ref="AG29:AJ29" si="199">AF29*(1+$M29)</f>
        <v>45755.411082229162</v>
      </c>
      <c r="AH29" s="9">
        <f t="shared" si="199"/>
        <v>45957.712677345124</v>
      </c>
      <c r="AI29" s="9">
        <f t="shared" si="199"/>
        <v>46160.908722634704</v>
      </c>
      <c r="AJ29" s="9">
        <f t="shared" si="199"/>
        <v>46365.003172792931</v>
      </c>
      <c r="AK29" s="9">
        <f t="shared" ref="AK29" si="200">AJ29*(1+$M29)</f>
        <v>46570.000000000007</v>
      </c>
      <c r="AL29" s="9">
        <f t="shared" ref="AL29:AM29" si="201">AK29*(1+$N29)</f>
        <v>46748.230537633754</v>
      </c>
      <c r="AM29" s="9">
        <f t="shared" si="201"/>
        <v>46927.143190890114</v>
      </c>
      <c r="AO29" s="18" t="s">
        <v>130</v>
      </c>
      <c r="AP29" s="8">
        <f t="shared" si="14"/>
        <v>3.5239524735307393E-2</v>
      </c>
      <c r="AQ29" s="8">
        <f t="shared" si="15"/>
        <v>2.5930628801655132E-2</v>
      </c>
      <c r="AR29" s="8">
        <f t="shared" si="16"/>
        <v>2.0280240420927978E-2</v>
      </c>
      <c r="AS29" s="8">
        <f t="shared" si="17"/>
        <v>1.7200983561532122E-2</v>
      </c>
    </row>
    <row r="30" spans="1:45" x14ac:dyDescent="0.25">
      <c r="A30" s="18" t="s">
        <v>133</v>
      </c>
      <c r="B30" s="6">
        <v>192186</v>
      </c>
      <c r="C30" s="6">
        <v>206365</v>
      </c>
      <c r="D30" s="6">
        <v>218237</v>
      </c>
      <c r="E30" s="6">
        <v>227500</v>
      </c>
      <c r="F30" s="6">
        <v>235005</v>
      </c>
      <c r="G30" s="7">
        <v>241532</v>
      </c>
      <c r="I30" s="18" t="s">
        <v>133</v>
      </c>
      <c r="J30" s="8">
        <f t="shared" si="0"/>
        <v>1.4338380923929472E-2</v>
      </c>
      <c r="K30" s="8">
        <f t="shared" si="1"/>
        <v>1.1249845418055848E-2</v>
      </c>
      <c r="L30" s="8">
        <f t="shared" si="2"/>
        <v>8.3483769906165239E-3</v>
      </c>
      <c r="M30" s="8">
        <f t="shared" si="3"/>
        <v>6.5124246416128351E-3</v>
      </c>
      <c r="N30" s="8">
        <f t="shared" si="4"/>
        <v>5.49407316290762E-3</v>
      </c>
      <c r="P30" s="18" t="s">
        <v>133</v>
      </c>
      <c r="Q30" s="9">
        <f t="shared" si="5"/>
        <v>192186</v>
      </c>
      <c r="R30" s="9">
        <f t="shared" ref="R30:V30" si="202">Q30*(1+$J30)</f>
        <v>194941.6360762463</v>
      </c>
      <c r="S30" s="9">
        <f t="shared" si="202"/>
        <v>197736.78351224156</v>
      </c>
      <c r="T30" s="9">
        <f t="shared" si="202"/>
        <v>200572.00883691266</v>
      </c>
      <c r="U30" s="9">
        <f t="shared" si="202"/>
        <v>203447.88670229405</v>
      </c>
      <c r="V30" s="9">
        <f t="shared" si="202"/>
        <v>206365</v>
      </c>
      <c r="W30" s="9">
        <f t="shared" ref="W30:Z30" si="203">V30*(1+$K30)</f>
        <v>208686.5743496971</v>
      </c>
      <c r="X30" s="9">
        <f t="shared" si="203"/>
        <v>211034.26605195482</v>
      </c>
      <c r="Y30" s="9">
        <f t="shared" si="203"/>
        <v>213408.36892295218</v>
      </c>
      <c r="Z30" s="9">
        <f t="shared" si="203"/>
        <v>215809.18008425483</v>
      </c>
      <c r="AA30" s="9">
        <f t="shared" ref="AA30" si="204">Z30*(1+$K30)</f>
        <v>218237.00000000006</v>
      </c>
      <c r="AB30" s="9">
        <f t="shared" ref="AB30:AE30" si="205">AA30*(1+$L30)</f>
        <v>220058.92474930122</v>
      </c>
      <c r="AC30" s="9">
        <f t="shared" si="205"/>
        <v>221896.05961325811</v>
      </c>
      <c r="AD30" s="9">
        <f t="shared" si="205"/>
        <v>223748.53157164191</v>
      </c>
      <c r="AE30" s="9">
        <f t="shared" si="205"/>
        <v>225616.46866429885</v>
      </c>
      <c r="AF30" s="9">
        <f t="shared" ref="AF30" si="206">AE30*(1+$L30)</f>
        <v>227500.00000000003</v>
      </c>
      <c r="AG30" s="9">
        <f t="shared" ref="AG30:AJ30" si="207">AF30*(1+$M30)</f>
        <v>228981.57660596695</v>
      </c>
      <c r="AH30" s="9">
        <f t="shared" si="207"/>
        <v>230472.801867931</v>
      </c>
      <c r="AI30" s="9">
        <f t="shared" si="207"/>
        <v>231973.73862203726</v>
      </c>
      <c r="AJ30" s="9">
        <f t="shared" si="207"/>
        <v>233484.45011364645</v>
      </c>
      <c r="AK30" s="9">
        <f t="shared" ref="AK30" si="208">AJ30*(1+$M30)</f>
        <v>235005</v>
      </c>
      <c r="AL30" s="9">
        <f t="shared" ref="AL30:AM30" si="209">AK30*(1+$N30)</f>
        <v>236296.13466364911</v>
      </c>
      <c r="AM30" s="9">
        <f t="shared" si="209"/>
        <v>237594.36291560347</v>
      </c>
      <c r="AO30" s="18" t="s">
        <v>133</v>
      </c>
      <c r="AP30" s="8">
        <f t="shared" si="14"/>
        <v>5.53755889165541E-2</v>
      </c>
      <c r="AQ30" s="8">
        <f t="shared" si="15"/>
        <v>4.2763949505359507E-2</v>
      </c>
      <c r="AR30" s="8">
        <f t="shared" si="16"/>
        <v>3.1931693627449562E-2</v>
      </c>
      <c r="AS30" s="8">
        <f t="shared" si="17"/>
        <v>2.5266898083076531E-2</v>
      </c>
    </row>
    <row r="31" spans="1:45" x14ac:dyDescent="0.25">
      <c r="A31" s="18" t="s">
        <v>136</v>
      </c>
      <c r="B31" s="6">
        <v>104834</v>
      </c>
      <c r="C31" s="6">
        <v>108990</v>
      </c>
      <c r="D31" s="6">
        <v>112385</v>
      </c>
      <c r="E31" s="6">
        <v>115203</v>
      </c>
      <c r="F31" s="6">
        <v>117667</v>
      </c>
      <c r="G31" s="7">
        <v>119883</v>
      </c>
      <c r="I31" s="18" t="s">
        <v>136</v>
      </c>
      <c r="J31" s="8">
        <f t="shared" si="0"/>
        <v>7.8059060935107283E-3</v>
      </c>
      <c r="K31" s="8">
        <f t="shared" si="1"/>
        <v>6.1537251855845465E-3</v>
      </c>
      <c r="L31" s="8">
        <f t="shared" si="2"/>
        <v>4.9653492902788088E-3</v>
      </c>
      <c r="M31" s="8">
        <f t="shared" si="3"/>
        <v>4.2415322492521668E-3</v>
      </c>
      <c r="N31" s="8">
        <f t="shared" si="4"/>
        <v>3.7385040455810703E-3</v>
      </c>
      <c r="P31" s="18" t="s">
        <v>136</v>
      </c>
      <c r="Q31" s="9">
        <f t="shared" si="5"/>
        <v>104834</v>
      </c>
      <c r="R31" s="9">
        <f t="shared" ref="R31:V31" si="210">Q31*(1+$J31)</f>
        <v>105652.32435940711</v>
      </c>
      <c r="S31" s="9">
        <f t="shared" si="210"/>
        <v>106477.03648191778</v>
      </c>
      <c r="T31" s="9">
        <f t="shared" si="210"/>
        <v>107308.18622981095</v>
      </c>
      <c r="U31" s="9">
        <f t="shared" si="210"/>
        <v>108145.82385458582</v>
      </c>
      <c r="V31" s="9">
        <f t="shared" si="210"/>
        <v>108990.00000000007</v>
      </c>
      <c r="W31" s="9">
        <f t="shared" ref="W31:Z31" si="211">V31*(1+$K31)</f>
        <v>109660.69450797694</v>
      </c>
      <c r="X31" s="9">
        <f t="shared" si="211"/>
        <v>110335.51628563937</v>
      </c>
      <c r="Y31" s="9">
        <f t="shared" si="211"/>
        <v>111014.49073107078</v>
      </c>
      <c r="Z31" s="9">
        <f t="shared" si="211"/>
        <v>111697.64339864741</v>
      </c>
      <c r="AA31" s="9">
        <f t="shared" ref="AA31" si="212">Z31*(1+$K31)</f>
        <v>112385.00000000012</v>
      </c>
      <c r="AB31" s="9">
        <f t="shared" ref="AB31:AE31" si="213">AA31*(1+$L31)</f>
        <v>112943.0307799881</v>
      </c>
      <c r="AC31" s="9">
        <f t="shared" si="213"/>
        <v>113503.83237771345</v>
      </c>
      <c r="AD31" s="9">
        <f t="shared" si="213"/>
        <v>114067.41855125406</v>
      </c>
      <c r="AE31" s="9">
        <f t="shared" si="213"/>
        <v>114633.80312700146</v>
      </c>
      <c r="AF31" s="9">
        <f t="shared" ref="AF31" si="214">AE31*(1+$L31)</f>
        <v>115203.00000000007</v>
      </c>
      <c r="AG31" s="9">
        <f t="shared" ref="AG31:AJ31" si="215">AF31*(1+$M31)</f>
        <v>115691.63723971068</v>
      </c>
      <c r="AH31" s="9">
        <f t="shared" si="215"/>
        <v>116182.34705003169</v>
      </c>
      <c r="AI31" s="9">
        <f t="shared" si="215"/>
        <v>116675.13822183821</v>
      </c>
      <c r="AJ31" s="9">
        <f t="shared" si="215"/>
        <v>117170.01958329209</v>
      </c>
      <c r="AK31" s="9">
        <f t="shared" ref="AK31" si="216">AJ31*(1+$M31)</f>
        <v>117667.00000000013</v>
      </c>
      <c r="AL31" s="9">
        <f t="shared" ref="AL31:AM31" si="217">AK31*(1+$N31)</f>
        <v>118106.89855553152</v>
      </c>
      <c r="AM31" s="9">
        <f t="shared" si="217"/>
        <v>118548.4416735924</v>
      </c>
      <c r="AO31" s="18" t="s">
        <v>136</v>
      </c>
      <c r="AP31" s="8">
        <f t="shared" si="14"/>
        <v>2.9899949615895025E-2</v>
      </c>
      <c r="AQ31" s="8">
        <f t="shared" si="15"/>
        <v>2.3632594309871406E-2</v>
      </c>
      <c r="AR31" s="8">
        <f t="shared" si="16"/>
        <v>1.9275162927686326E-2</v>
      </c>
      <c r="AS31" s="8">
        <f t="shared" si="17"/>
        <v>1.6564921903936526E-2</v>
      </c>
    </row>
    <row r="32" spans="1:45" x14ac:dyDescent="0.25">
      <c r="A32" s="18" t="s">
        <v>449</v>
      </c>
      <c r="B32" s="6">
        <v>1478759</v>
      </c>
      <c r="C32" s="6">
        <v>1614227</v>
      </c>
      <c r="D32" s="6">
        <v>1723500</v>
      </c>
      <c r="E32" s="6">
        <v>1811841</v>
      </c>
      <c r="F32" s="6">
        <v>1889150</v>
      </c>
      <c r="G32" s="7">
        <v>1958324</v>
      </c>
      <c r="I32" s="18" t="s">
        <v>449</v>
      </c>
      <c r="J32" s="8">
        <f t="shared" si="0"/>
        <v>1.7685159137277529E-2</v>
      </c>
      <c r="K32" s="8">
        <f t="shared" si="1"/>
        <v>1.3186363823604941E-2</v>
      </c>
      <c r="L32" s="8">
        <f t="shared" si="2"/>
        <v>1.0047409338168611E-2</v>
      </c>
      <c r="M32" s="8">
        <f t="shared" si="3"/>
        <v>8.3917221542184617E-3</v>
      </c>
      <c r="N32" s="8">
        <f t="shared" si="4"/>
        <v>7.2183300369919046E-3</v>
      </c>
      <c r="P32" s="18" t="s">
        <v>449</v>
      </c>
      <c r="Q32" s="9">
        <f t="shared" si="5"/>
        <v>1478759</v>
      </c>
      <c r="R32" s="9">
        <f t="shared" ref="R32:V32" si="218">Q32*(1+$J32)</f>
        <v>1504911.0882406814</v>
      </c>
      <c r="S32" s="9">
        <f t="shared" si="218"/>
        <v>1531525.6803236713</v>
      </c>
      <c r="T32" s="9">
        <f t="shared" si="218"/>
        <v>1558610.9557030227</v>
      </c>
      <c r="U32" s="9">
        <f t="shared" si="218"/>
        <v>1586175.2384877349</v>
      </c>
      <c r="V32" s="9">
        <f t="shared" si="218"/>
        <v>1614226.9999999998</v>
      </c>
      <c r="W32" s="9">
        <f t="shared" ref="W32:Z32" si="219">V32*(1+$K32)</f>
        <v>1635512.7845158861</v>
      </c>
      <c r="X32" s="9">
        <f t="shared" si="219"/>
        <v>1657079.2511306698</v>
      </c>
      <c r="Y32" s="9">
        <f t="shared" si="219"/>
        <v>1678930.1010206256</v>
      </c>
      <c r="Z32" s="9">
        <f t="shared" si="219"/>
        <v>1701069.0841670854</v>
      </c>
      <c r="AA32" s="9">
        <f t="shared" ref="AA32" si="220">Z32*(1+$K32)</f>
        <v>1723499.9999999991</v>
      </c>
      <c r="AB32" s="9">
        <f t="shared" ref="AB32:AE32" si="221">AA32*(1+$L32)</f>
        <v>1740816.7099943326</v>
      </c>
      <c r="AC32" s="9">
        <f t="shared" si="221"/>
        <v>1758307.4080623696</v>
      </c>
      <c r="AD32" s="9">
        <f t="shared" si="221"/>
        <v>1775973.8423335066</v>
      </c>
      <c r="AE32" s="9">
        <f t="shared" si="221"/>
        <v>1793817.7785013113</v>
      </c>
      <c r="AF32" s="9">
        <f t="shared" ref="AF32" si="222">AE32*(1+$L32)</f>
        <v>1811840.9999999984</v>
      </c>
      <c r="AG32" s="9">
        <f t="shared" ref="AG32:AJ32" si="223">AF32*(1+$M32)</f>
        <v>1827045.4662596197</v>
      </c>
      <c r="AH32" s="9">
        <f t="shared" si="223"/>
        <v>1842377.524175595</v>
      </c>
      <c r="AI32" s="9">
        <f t="shared" si="223"/>
        <v>1857838.2444616535</v>
      </c>
      <c r="AJ32" s="9">
        <f t="shared" si="223"/>
        <v>1873428.7068166567</v>
      </c>
      <c r="AK32" s="9">
        <f t="shared" ref="AK32" si="224">AJ32*(1+$M32)</f>
        <v>1889149.9999999988</v>
      </c>
      <c r="AL32" s="9">
        <f t="shared" ref="AL32:AM32" si="225">AK32*(1+$N32)</f>
        <v>1902786.508189382</v>
      </c>
      <c r="AM32" s="9">
        <f t="shared" si="225"/>
        <v>1916521.4491954283</v>
      </c>
      <c r="AO32" s="18" t="s">
        <v>449</v>
      </c>
      <c r="AP32" s="8">
        <f t="shared" si="14"/>
        <v>6.7897721551909096E-2</v>
      </c>
      <c r="AQ32" s="8">
        <f t="shared" si="15"/>
        <v>5.0533164787698877E-2</v>
      </c>
      <c r="AR32" s="8">
        <f t="shared" si="16"/>
        <v>3.9093310920528118E-2</v>
      </c>
      <c r="AS32" s="8">
        <f t="shared" si="17"/>
        <v>3.2788602347294749E-2</v>
      </c>
    </row>
    <row r="33" spans="1:45" x14ac:dyDescent="0.25">
      <c r="A33" s="18" t="s">
        <v>142</v>
      </c>
      <c r="B33" s="6">
        <v>20001</v>
      </c>
      <c r="C33" s="6">
        <v>20067</v>
      </c>
      <c r="D33" s="6">
        <v>20128</v>
      </c>
      <c r="E33" s="6">
        <v>20181</v>
      </c>
      <c r="F33" s="6">
        <v>20230</v>
      </c>
      <c r="G33" s="7">
        <v>20275</v>
      </c>
      <c r="I33" s="18" t="s">
        <v>142</v>
      </c>
      <c r="J33" s="8">
        <f t="shared" si="0"/>
        <v>6.5909760950666474E-4</v>
      </c>
      <c r="K33" s="8">
        <f t="shared" si="1"/>
        <v>6.0722542949243064E-4</v>
      </c>
      <c r="L33" s="8">
        <f t="shared" si="2"/>
        <v>5.2607576805407952E-4</v>
      </c>
      <c r="M33" s="8">
        <f t="shared" si="3"/>
        <v>4.8513433322994182E-4</v>
      </c>
      <c r="N33" s="8">
        <f t="shared" si="4"/>
        <v>4.4448852012402007E-4</v>
      </c>
      <c r="P33" s="18" t="s">
        <v>142</v>
      </c>
      <c r="Q33" s="9">
        <f t="shared" si="5"/>
        <v>20001</v>
      </c>
      <c r="R33" s="9">
        <f t="shared" ref="R33:V33" si="226">Q33*(1+$J33)</f>
        <v>20014.182611287742</v>
      </c>
      <c r="S33" s="9">
        <f t="shared" si="226"/>
        <v>20027.373911203071</v>
      </c>
      <c r="T33" s="9">
        <f t="shared" si="226"/>
        <v>20040.57390547264</v>
      </c>
      <c r="U33" s="9">
        <f t="shared" si="226"/>
        <v>20053.782599826878</v>
      </c>
      <c r="V33" s="9">
        <f t="shared" si="226"/>
        <v>20066.999999999989</v>
      </c>
      <c r="W33" s="9">
        <f t="shared" ref="W33:Z33" si="227">V33*(1+$K33)</f>
        <v>20079.185192693614</v>
      </c>
      <c r="X33" s="9">
        <f t="shared" si="227"/>
        <v>20091.377784546105</v>
      </c>
      <c r="Y33" s="9">
        <f t="shared" si="227"/>
        <v>20103.577780050422</v>
      </c>
      <c r="Z33" s="9">
        <f t="shared" si="227"/>
        <v>20115.785183702246</v>
      </c>
      <c r="AA33" s="9">
        <f t="shared" ref="AA33" si="228">Z33*(1+$K33)</f>
        <v>20127.999999999996</v>
      </c>
      <c r="AB33" s="9">
        <f t="shared" ref="AB33:AE33" si="229">AA33*(1+$L33)</f>
        <v>20138.588853059387</v>
      </c>
      <c r="AC33" s="9">
        <f t="shared" si="229"/>
        <v>20149.183276657786</v>
      </c>
      <c r="AD33" s="9">
        <f t="shared" si="229"/>
        <v>20159.783273725716</v>
      </c>
      <c r="AE33" s="9">
        <f t="shared" si="229"/>
        <v>20170.388847195245</v>
      </c>
      <c r="AF33" s="9">
        <f t="shared" ref="AF33" si="230">AE33*(1+$L33)</f>
        <v>20180.999999999982</v>
      </c>
      <c r="AG33" s="9">
        <f t="shared" ref="AG33:AJ33" si="231">AF33*(1+$M33)</f>
        <v>20190.790495978894</v>
      </c>
      <c r="AH33" s="9">
        <f t="shared" si="231"/>
        <v>20200.585741663544</v>
      </c>
      <c r="AI33" s="9">
        <f t="shared" si="231"/>
        <v>20210.385739358182</v>
      </c>
      <c r="AJ33" s="9">
        <f t="shared" si="231"/>
        <v>20220.190491368165</v>
      </c>
      <c r="AK33" s="9">
        <f t="shared" ref="AK33" si="232">AJ33*(1+$M33)</f>
        <v>20229.999999999978</v>
      </c>
      <c r="AL33" s="9">
        <f t="shared" ref="AL33:AM33" si="233">AK33*(1+$N33)</f>
        <v>20238.992002762086</v>
      </c>
      <c r="AM33" s="9">
        <f t="shared" si="233"/>
        <v>20247.988002366197</v>
      </c>
      <c r="AO33" s="18" t="s">
        <v>142</v>
      </c>
      <c r="AP33" s="8">
        <f t="shared" si="14"/>
        <v>2.5870232273219242E-3</v>
      </c>
      <c r="AQ33" s="8">
        <f t="shared" si="15"/>
        <v>2.349817370394418E-3</v>
      </c>
      <c r="AR33" s="8">
        <f t="shared" si="16"/>
        <v>2.0649581052403373E-3</v>
      </c>
      <c r="AS33" s="8">
        <f t="shared" si="17"/>
        <v>1.9012449237711664E-3</v>
      </c>
    </row>
    <row r="34" spans="1:45" x14ac:dyDescent="0.25">
      <c r="A34" s="18" t="s">
        <v>148</v>
      </c>
      <c r="B34" s="6">
        <v>158834</v>
      </c>
      <c r="C34" s="6">
        <v>171332</v>
      </c>
      <c r="D34" s="6">
        <v>181673</v>
      </c>
      <c r="E34" s="6">
        <v>189917</v>
      </c>
      <c r="F34" s="6">
        <v>196897</v>
      </c>
      <c r="G34" s="7">
        <v>203110</v>
      </c>
      <c r="I34" s="18" t="s">
        <v>148</v>
      </c>
      <c r="J34" s="8">
        <f t="shared" si="0"/>
        <v>1.5264035937439857E-2</v>
      </c>
      <c r="K34" s="8">
        <f t="shared" si="1"/>
        <v>1.1789995115824015E-2</v>
      </c>
      <c r="L34" s="8">
        <f t="shared" si="2"/>
        <v>8.9152596629584746E-3</v>
      </c>
      <c r="M34" s="8">
        <f t="shared" si="3"/>
        <v>7.244840739714542E-3</v>
      </c>
      <c r="N34" s="8">
        <f t="shared" si="4"/>
        <v>6.2327341220718147E-3</v>
      </c>
      <c r="P34" s="18" t="s">
        <v>148</v>
      </c>
      <c r="Q34" s="9">
        <f t="shared" si="5"/>
        <v>158834</v>
      </c>
      <c r="R34" s="9">
        <f t="shared" ref="R34:V34" si="234">Q34*(1+$J34)</f>
        <v>161258.44788408733</v>
      </c>
      <c r="S34" s="9">
        <f t="shared" si="234"/>
        <v>163719.90262780583</v>
      </c>
      <c r="T34" s="9">
        <f t="shared" si="234"/>
        <v>166218.92910519082</v>
      </c>
      <c r="U34" s="9">
        <f t="shared" si="234"/>
        <v>168756.10081253521</v>
      </c>
      <c r="V34" s="9">
        <f t="shared" si="234"/>
        <v>171331.99999999997</v>
      </c>
      <c r="W34" s="9">
        <f t="shared" ref="W34:Z34" si="235">V34*(1+$K34)</f>
        <v>173352.00344318434</v>
      </c>
      <c r="X34" s="9">
        <f t="shared" si="235"/>
        <v>175395.82271709779</v>
      </c>
      <c r="Y34" s="9">
        <f t="shared" si="235"/>
        <v>177463.73861026831</v>
      </c>
      <c r="Z34" s="9">
        <f t="shared" si="235"/>
        <v>179556.03522171924</v>
      </c>
      <c r="AA34" s="9">
        <f t="shared" ref="AA34" si="236">Z34*(1+$K34)</f>
        <v>181673.00000000003</v>
      </c>
      <c r="AB34" s="9">
        <f t="shared" ref="AB34:AE34" si="237">AA34*(1+$L34)</f>
        <v>183292.6619687487</v>
      </c>
      <c r="AC34" s="9">
        <f t="shared" si="237"/>
        <v>184926.76364451495</v>
      </c>
      <c r="AD34" s="9">
        <f t="shared" si="237"/>
        <v>186575.43376103634</v>
      </c>
      <c r="AE34" s="9">
        <f t="shared" si="237"/>
        <v>188238.80219974509</v>
      </c>
      <c r="AF34" s="9">
        <f t="shared" ref="AF34" si="238">AE34*(1+$L34)</f>
        <v>189917.00000000009</v>
      </c>
      <c r="AG34" s="9">
        <f t="shared" ref="AG34:AJ34" si="239">AF34*(1+$M34)</f>
        <v>191292.91841876446</v>
      </c>
      <c r="AH34" s="9">
        <f t="shared" si="239"/>
        <v>192678.80514734361</v>
      </c>
      <c r="AI34" s="9">
        <f t="shared" si="239"/>
        <v>194074.73240455461</v>
      </c>
      <c r="AJ34" s="9">
        <f t="shared" si="239"/>
        <v>195480.77293242831</v>
      </c>
      <c r="AK34" s="9">
        <f t="shared" ref="AK34" si="240">AJ34*(1+$M34)</f>
        <v>196897.00000000006</v>
      </c>
      <c r="AL34" s="9">
        <f t="shared" ref="AL34:AM34" si="241">AK34*(1+$N34)</f>
        <v>198124.20665043363</v>
      </c>
      <c r="AM34" s="9">
        <f t="shared" si="241"/>
        <v>199359.0621536322</v>
      </c>
      <c r="AO34" s="18" t="s">
        <v>148</v>
      </c>
      <c r="AP34" s="8">
        <f t="shared" si="14"/>
        <v>5.8832803225370434E-2</v>
      </c>
      <c r="AQ34" s="8">
        <f t="shared" si="15"/>
        <v>4.5022960805560348E-2</v>
      </c>
      <c r="AR34" s="8">
        <f t="shared" si="16"/>
        <v>3.4425275437616878E-2</v>
      </c>
      <c r="AS34" s="8">
        <f t="shared" si="17"/>
        <v>2.8261549052714233E-2</v>
      </c>
    </row>
    <row r="35" spans="1:45" x14ac:dyDescent="0.25">
      <c r="A35" s="18" t="s">
        <v>451</v>
      </c>
      <c r="B35" s="6">
        <v>46587</v>
      </c>
      <c r="C35" s="6">
        <v>47096</v>
      </c>
      <c r="D35" s="6">
        <v>47507</v>
      </c>
      <c r="E35" s="6">
        <v>47721</v>
      </c>
      <c r="F35" s="6">
        <v>47827</v>
      </c>
      <c r="G35" s="7">
        <v>47870</v>
      </c>
      <c r="I35" s="18" t="s">
        <v>451</v>
      </c>
      <c r="J35" s="8">
        <f t="shared" si="0"/>
        <v>2.1756712395433198E-3</v>
      </c>
      <c r="K35" s="8">
        <f t="shared" si="1"/>
        <v>1.7393102239977587E-3</v>
      </c>
      <c r="L35" s="8">
        <f t="shared" si="2"/>
        <v>8.9930092487477964E-4</v>
      </c>
      <c r="M35" s="8">
        <f t="shared" si="3"/>
        <v>4.438546743164018E-4</v>
      </c>
      <c r="N35" s="8">
        <f t="shared" si="4"/>
        <v>1.7975011716542255E-4</v>
      </c>
      <c r="P35" s="18" t="s">
        <v>451</v>
      </c>
      <c r="Q35" s="9">
        <f t="shared" si="5"/>
        <v>46587</v>
      </c>
      <c r="R35" s="9">
        <f t="shared" ref="R35:V35" si="242">Q35*(1+$J35)</f>
        <v>46688.357996036604</v>
      </c>
      <c r="S35" s="9">
        <f t="shared" si="242"/>
        <v>46789.936513750086</v>
      </c>
      <c r="T35" s="9">
        <f t="shared" si="242"/>
        <v>46891.736032923109</v>
      </c>
      <c r="U35" s="9">
        <f t="shared" si="242"/>
        <v>46993.757034382194</v>
      </c>
      <c r="V35" s="9">
        <f t="shared" si="242"/>
        <v>47095.999999999985</v>
      </c>
      <c r="W35" s="9">
        <f t="shared" ref="W35:Z35" si="243">V35*(1+$K35)</f>
        <v>47177.914554309384</v>
      </c>
      <c r="X35" s="9">
        <f t="shared" si="243"/>
        <v>47259.971583440587</v>
      </c>
      <c r="Y35" s="9">
        <f t="shared" si="243"/>
        <v>47342.171335201507</v>
      </c>
      <c r="Z35" s="9">
        <f t="shared" si="243"/>
        <v>47424.514057831075</v>
      </c>
      <c r="AA35" s="9">
        <f t="shared" ref="AA35" si="244">Z35*(1+$K35)</f>
        <v>47506.999999999985</v>
      </c>
      <c r="AB35" s="9">
        <f t="shared" ref="AB35:AE35" si="245">AA35*(1+$L35)</f>
        <v>47549.723089038009</v>
      </c>
      <c r="AC35" s="9">
        <f t="shared" si="245"/>
        <v>47592.484598989518</v>
      </c>
      <c r="AD35" s="9">
        <f t="shared" si="245"/>
        <v>47635.28456440648</v>
      </c>
      <c r="AE35" s="9">
        <f t="shared" si="245"/>
        <v>47678.123019871928</v>
      </c>
      <c r="AF35" s="9">
        <f t="shared" ref="AF35" si="246">AE35*(1+$L35)</f>
        <v>47720.999999999993</v>
      </c>
      <c r="AG35" s="9">
        <f t="shared" ref="AG35:AJ35" si="247">AF35*(1+$M35)</f>
        <v>47742.181188913048</v>
      </c>
      <c r="AH35" s="9">
        <f t="shared" si="247"/>
        <v>47763.371779195804</v>
      </c>
      <c r="AI35" s="9">
        <f t="shared" si="247"/>
        <v>47784.571775021112</v>
      </c>
      <c r="AJ35" s="9">
        <f t="shared" si="247"/>
        <v>47805.781180563659</v>
      </c>
      <c r="AK35" s="9">
        <f t="shared" ref="AK35" si="248">AJ35*(1+$M35)</f>
        <v>47827</v>
      </c>
      <c r="AL35" s="9">
        <f t="shared" ref="AL35:AM35" si="249">AK35*(1+$N35)</f>
        <v>47835.596908853673</v>
      </c>
      <c r="AM35" s="9">
        <f t="shared" si="249"/>
        <v>47844.19536300272</v>
      </c>
      <c r="AO35" s="18" t="s">
        <v>451</v>
      </c>
      <c r="AP35" s="8">
        <f t="shared" si="14"/>
        <v>8.2919120962107497E-3</v>
      </c>
      <c r="AQ35" s="8">
        <f t="shared" si="15"/>
        <v>6.1310131151019942E-3</v>
      </c>
      <c r="AR35" s="8">
        <f t="shared" si="16"/>
        <v>3.1453829566760547E-3</v>
      </c>
      <c r="AS35" s="8">
        <f t="shared" si="17"/>
        <v>1.5121447035137451E-3</v>
      </c>
    </row>
    <row r="36" spans="1:45" x14ac:dyDescent="0.25">
      <c r="A36" s="18" t="s">
        <v>163</v>
      </c>
      <c r="B36" s="6">
        <v>14394</v>
      </c>
      <c r="C36" s="6">
        <v>14558</v>
      </c>
      <c r="D36" s="6">
        <v>14708</v>
      </c>
      <c r="E36" s="6">
        <v>14843</v>
      </c>
      <c r="F36" s="6">
        <v>14965</v>
      </c>
      <c r="G36" s="7">
        <v>15079</v>
      </c>
      <c r="I36" s="18" t="s">
        <v>163</v>
      </c>
      <c r="J36" s="8">
        <f t="shared" si="0"/>
        <v>2.2684124854472909E-3</v>
      </c>
      <c r="K36" s="8">
        <f t="shared" si="1"/>
        <v>2.0522816015982048E-3</v>
      </c>
      <c r="L36" s="8">
        <f t="shared" si="2"/>
        <v>1.8290326842029803E-3</v>
      </c>
      <c r="M36" s="8">
        <f t="shared" si="3"/>
        <v>1.6384943998866142E-3</v>
      </c>
      <c r="N36" s="8">
        <f t="shared" si="4"/>
        <v>1.5189336286718369E-3</v>
      </c>
      <c r="P36" s="18" t="s">
        <v>163</v>
      </c>
      <c r="Q36" s="9">
        <f t="shared" si="5"/>
        <v>14394</v>
      </c>
      <c r="R36" s="9">
        <f t="shared" ref="R36:V36" si="250">Q36*(1+$J36)</f>
        <v>14426.651529315528</v>
      </c>
      <c r="S36" s="9">
        <f t="shared" si="250"/>
        <v>14459.377125767825</v>
      </c>
      <c r="T36" s="9">
        <f t="shared" si="250"/>
        <v>14492.176957371708</v>
      </c>
      <c r="U36" s="9">
        <f t="shared" si="250"/>
        <v>14525.051192523122</v>
      </c>
      <c r="V36" s="9">
        <f t="shared" si="250"/>
        <v>14558.000000000002</v>
      </c>
      <c r="W36" s="9">
        <f t="shared" ref="W36:Z36" si="251">V36*(1+$K36)</f>
        <v>14587.877115556068</v>
      </c>
      <c r="X36" s="9">
        <f t="shared" si="251"/>
        <v>14617.815547366699</v>
      </c>
      <c r="Y36" s="9">
        <f t="shared" si="251"/>
        <v>14647.815421270116</v>
      </c>
      <c r="Z36" s="9">
        <f t="shared" si="251"/>
        <v>14677.876863362795</v>
      </c>
      <c r="AA36" s="9">
        <f t="shared" ref="AA36" si="252">Z36*(1+$K36)</f>
        <v>14707.999999999998</v>
      </c>
      <c r="AB36" s="9">
        <f t="shared" ref="AB36:AE36" si="253">AA36*(1+$L36)</f>
        <v>14734.901412719255</v>
      </c>
      <c r="AC36" s="9">
        <f t="shared" si="253"/>
        <v>14761.852029001628</v>
      </c>
      <c r="AD36" s="9">
        <f t="shared" si="253"/>
        <v>14788.851938842039</v>
      </c>
      <c r="AE36" s="9">
        <f t="shared" si="253"/>
        <v>14815.90123240002</v>
      </c>
      <c r="AF36" s="9">
        <f t="shared" ref="AF36" si="254">AE36*(1+$L36)</f>
        <v>14843.000000000002</v>
      </c>
      <c r="AG36" s="9">
        <f t="shared" ref="AG36:AJ36" si="255">AF36*(1+$M36)</f>
        <v>14867.320172377518</v>
      </c>
      <c r="AH36" s="9">
        <f t="shared" si="255"/>
        <v>14891.68019322128</v>
      </c>
      <c r="AI36" s="9">
        <f t="shared" si="255"/>
        <v>14916.080127822775</v>
      </c>
      <c r="AJ36" s="9">
        <f t="shared" si="255"/>
        <v>14940.520041580474</v>
      </c>
      <c r="AK36" s="9">
        <f t="shared" ref="AK36" si="256">AJ36*(1+$M36)</f>
        <v>14964.999999999996</v>
      </c>
      <c r="AL36" s="9">
        <f t="shared" ref="AL36:AM36" si="257">AK36*(1+$N36)</f>
        <v>14987.730841753071</v>
      </c>
      <c r="AM36" s="9">
        <f t="shared" si="257"/>
        <v>15010.496210146091</v>
      </c>
      <c r="AO36" s="18" t="s">
        <v>163</v>
      </c>
      <c r="AP36" s="8">
        <f t="shared" si="14"/>
        <v>8.8869657849399899E-3</v>
      </c>
      <c r="AQ36" s="8">
        <f t="shared" si="15"/>
        <v>8.0098059093137112E-3</v>
      </c>
      <c r="AR36" s="8">
        <f t="shared" si="16"/>
        <v>7.1446416864689027E-3</v>
      </c>
      <c r="AS36" s="8">
        <f t="shared" si="17"/>
        <v>6.4499537517273197E-3</v>
      </c>
    </row>
    <row r="37" spans="1:45" x14ac:dyDescent="0.25">
      <c r="A37" s="18" t="s">
        <v>165</v>
      </c>
      <c r="B37" s="6">
        <v>8690</v>
      </c>
      <c r="C37" s="6">
        <v>9044</v>
      </c>
      <c r="D37" s="6">
        <v>9340</v>
      </c>
      <c r="E37" s="6">
        <v>9568</v>
      </c>
      <c r="F37" s="6">
        <v>9756</v>
      </c>
      <c r="G37" s="7">
        <v>9920</v>
      </c>
      <c r="I37" s="18" t="s">
        <v>165</v>
      </c>
      <c r="J37" s="8">
        <f t="shared" ref="J37:J72" si="258">(C37/B37)^(1/5)-1</f>
        <v>8.0176939608296305E-3</v>
      </c>
      <c r="K37" s="8">
        <f t="shared" ref="K37:K72" si="259">(D37/C37)^(1/5)-1</f>
        <v>6.4617270225328927E-3</v>
      </c>
      <c r="L37" s="8">
        <f t="shared" ref="L37:L72" si="260">(E37/D37)^(1/5)-1</f>
        <v>4.8352412265550981E-3</v>
      </c>
      <c r="M37" s="8">
        <f t="shared" ref="M37:M72" si="261">(F37/E37)^(1/5)-1</f>
        <v>3.8992389574876718E-3</v>
      </c>
      <c r="N37" s="8">
        <f t="shared" ref="N37:N72" si="262">(G37/F37)^(1/5)-1</f>
        <v>3.3396524428324081E-3</v>
      </c>
      <c r="P37" s="18" t="s">
        <v>165</v>
      </c>
      <c r="Q37" s="9">
        <f t="shared" si="5"/>
        <v>8690</v>
      </c>
      <c r="R37" s="9">
        <f t="shared" ref="R37:V37" si="263">Q37*(1+$J37)</f>
        <v>8759.6737605196104</v>
      </c>
      <c r="S37" s="9">
        <f t="shared" si="263"/>
        <v>8829.9061439281668</v>
      </c>
      <c r="T37" s="9">
        <f t="shared" si="263"/>
        <v>8900.7016290930314</v>
      </c>
      <c r="U37" s="9">
        <f t="shared" si="263"/>
        <v>8972.064730791757</v>
      </c>
      <c r="V37" s="9">
        <f t="shared" si="263"/>
        <v>9043.9999999999982</v>
      </c>
      <c r="W37" s="9">
        <f t="shared" ref="W37:Z37" si="264">V37*(1+$K37)</f>
        <v>9102.4398591917852</v>
      </c>
      <c r="X37" s="9">
        <f t="shared" si="264"/>
        <v>9161.2573408009048</v>
      </c>
      <c r="Y37" s="9">
        <f t="shared" si="264"/>
        <v>9220.4548849203366</v>
      </c>
      <c r="Z37" s="9">
        <f t="shared" si="264"/>
        <v>9280.0349474102713</v>
      </c>
      <c r="AA37" s="9">
        <f t="shared" ref="AA37" si="265">Z37*(1+$K37)</f>
        <v>9340.0000000000018</v>
      </c>
      <c r="AB37" s="9">
        <f t="shared" ref="AB37:AE37" si="266">AA37*(1+$L37)</f>
        <v>9385.1611530560258</v>
      </c>
      <c r="AC37" s="9">
        <f t="shared" si="266"/>
        <v>9430.5406711811465</v>
      </c>
      <c r="AD37" s="9">
        <f t="shared" si="266"/>
        <v>9476.1396102231465</v>
      </c>
      <c r="AE37" s="9">
        <f t="shared" si="266"/>
        <v>9521.9590311350894</v>
      </c>
      <c r="AF37" s="9">
        <f t="shared" ref="AF37" si="267">AE37*(1+$L37)</f>
        <v>9568.0000000000018</v>
      </c>
      <c r="AG37" s="9">
        <f t="shared" ref="AG37:AJ37" si="268">AF37*(1+$M37)</f>
        <v>9605.3079183452446</v>
      </c>
      <c r="AH37" s="9">
        <f t="shared" si="268"/>
        <v>9642.7613091791209</v>
      </c>
      <c r="AI37" s="9">
        <f t="shared" si="268"/>
        <v>9680.3607397336273</v>
      </c>
      <c r="AJ37" s="9">
        <f t="shared" si="268"/>
        <v>9718.1067794525316</v>
      </c>
      <c r="AK37" s="9">
        <f t="shared" ref="AK37" si="269">AJ37*(1+$M37)</f>
        <v>9755.9999999999982</v>
      </c>
      <c r="AL37" s="9">
        <f t="shared" ref="AL37:AM37" si="270">AK37*(1+$N37)</f>
        <v>9788.581649232272</v>
      </c>
      <c r="AM37" s="9">
        <f t="shared" si="270"/>
        <v>9821.2721098489947</v>
      </c>
      <c r="AO37" s="18" t="s">
        <v>165</v>
      </c>
      <c r="AP37" s="8">
        <f t="shared" si="14"/>
        <v>3.0864848484377677E-2</v>
      </c>
      <c r="AQ37" s="8">
        <f t="shared" si="15"/>
        <v>2.4440292846914687E-2</v>
      </c>
      <c r="AR37" s="8">
        <f t="shared" si="16"/>
        <v>1.8532049567229002E-2</v>
      </c>
      <c r="AS37" s="8">
        <f t="shared" si="17"/>
        <v>1.5122259628509318E-2</v>
      </c>
    </row>
    <row r="38" spans="1:45" x14ac:dyDescent="0.25">
      <c r="A38" s="18" t="s">
        <v>167</v>
      </c>
      <c r="B38" s="6">
        <v>366742</v>
      </c>
      <c r="C38" s="6">
        <v>409201</v>
      </c>
      <c r="D38" s="6">
        <v>445438</v>
      </c>
      <c r="E38" s="6">
        <v>475796</v>
      </c>
      <c r="F38" s="6">
        <v>501692</v>
      </c>
      <c r="G38" s="7">
        <v>525207</v>
      </c>
      <c r="I38" s="18" t="s">
        <v>167</v>
      </c>
      <c r="J38" s="8">
        <f t="shared" si="258"/>
        <v>2.2151352113576772E-2</v>
      </c>
      <c r="K38" s="8">
        <f t="shared" si="259"/>
        <v>1.7115131842680542E-2</v>
      </c>
      <c r="L38" s="8">
        <f t="shared" si="260"/>
        <v>1.3273546289569671E-2</v>
      </c>
      <c r="M38" s="8">
        <f t="shared" si="261"/>
        <v>1.0655811978751206E-2</v>
      </c>
      <c r="N38" s="8">
        <f t="shared" si="262"/>
        <v>9.2033093928687304E-3</v>
      </c>
      <c r="P38" s="18" t="s">
        <v>167</v>
      </c>
      <c r="Q38" s="9">
        <f t="shared" si="5"/>
        <v>366742</v>
      </c>
      <c r="R38" s="9">
        <f t="shared" ref="R38:V38" si="271">Q38*(1+$J38)</f>
        <v>374865.83117683738</v>
      </c>
      <c r="S38" s="9">
        <f t="shared" si="271"/>
        <v>383169.61619858415</v>
      </c>
      <c r="T38" s="9">
        <f t="shared" si="271"/>
        <v>391657.34128622303</v>
      </c>
      <c r="U38" s="9">
        <f t="shared" si="271"/>
        <v>400333.08096092148</v>
      </c>
      <c r="V38" s="9">
        <f t="shared" si="271"/>
        <v>409200.99999999988</v>
      </c>
      <c r="W38" s="9">
        <f t="shared" ref="W38:Z38" si="272">V38*(1+$K38)</f>
        <v>416204.52906515659</v>
      </c>
      <c r="X38" s="9">
        <f t="shared" si="272"/>
        <v>423327.92445362749</v>
      </c>
      <c r="Y38" s="9">
        <f t="shared" si="272"/>
        <v>430573.23769333964</v>
      </c>
      <c r="Z38" s="9">
        <f t="shared" si="272"/>
        <v>437942.555424391</v>
      </c>
      <c r="AA38" s="9">
        <f t="shared" ref="AA38" si="273">Z38*(1+$K38)</f>
        <v>445437.99999999988</v>
      </c>
      <c r="AB38" s="9">
        <f t="shared" ref="AB38:AE38" si="274">AA38*(1+$L38)</f>
        <v>451350.54191213322</v>
      </c>
      <c r="AC38" s="9">
        <f t="shared" si="274"/>
        <v>457341.56422302627</v>
      </c>
      <c r="AD38" s="9">
        <f t="shared" si="274"/>
        <v>463412.10864588479</v>
      </c>
      <c r="AE38" s="9">
        <f t="shared" si="274"/>
        <v>469563.23072114302</v>
      </c>
      <c r="AF38" s="9">
        <f t="shared" ref="AF38" si="275">AE38*(1+$L38)</f>
        <v>475796</v>
      </c>
      <c r="AG38" s="9">
        <f t="shared" ref="AG38:AJ38" si="276">AF38*(1+$M38)</f>
        <v>480865.99271624192</v>
      </c>
      <c r="AH38" s="9">
        <f t="shared" si="276"/>
        <v>485990.01032160176</v>
      </c>
      <c r="AI38" s="9">
        <f t="shared" si="276"/>
        <v>491168.62849514012</v>
      </c>
      <c r="AJ38" s="9">
        <f t="shared" si="276"/>
        <v>496402.42905024544</v>
      </c>
      <c r="AK38" s="9">
        <f t="shared" ref="AK38" si="277">AJ38*(1+$M38)</f>
        <v>501692.00000000023</v>
      </c>
      <c r="AL38" s="9">
        <f t="shared" ref="AL38:AM38" si="278">AK38*(1+$N38)</f>
        <v>506309.22669592733</v>
      </c>
      <c r="AM38" s="9">
        <f t="shared" si="278"/>
        <v>510968.94715767406</v>
      </c>
      <c r="AO38" s="18" t="s">
        <v>167</v>
      </c>
      <c r="AP38" s="8">
        <f t="shared" si="14"/>
        <v>8.6214854910237823E-2</v>
      </c>
      <c r="AQ38" s="8">
        <f t="shared" si="15"/>
        <v>6.619600512929405E-2</v>
      </c>
      <c r="AR38" s="8">
        <f t="shared" si="16"/>
        <v>5.1437328975731951E-2</v>
      </c>
      <c r="AS38" s="8">
        <f t="shared" si="17"/>
        <v>4.1809946588983203E-2</v>
      </c>
    </row>
    <row r="39" spans="1:45" x14ac:dyDescent="0.25">
      <c r="A39" s="18" t="s">
        <v>182</v>
      </c>
      <c r="B39" s="6">
        <v>750493</v>
      </c>
      <c r="C39" s="6">
        <v>829303</v>
      </c>
      <c r="D39" s="6">
        <v>894597</v>
      </c>
      <c r="E39" s="6">
        <v>948834</v>
      </c>
      <c r="F39" s="6">
        <v>996086</v>
      </c>
      <c r="G39" s="7">
        <v>1038511</v>
      </c>
      <c r="I39" s="18" t="s">
        <v>182</v>
      </c>
      <c r="J39" s="8">
        <f t="shared" si="258"/>
        <v>2.0171808695088833E-2</v>
      </c>
      <c r="K39" s="8">
        <f t="shared" si="259"/>
        <v>1.5273007989883958E-2</v>
      </c>
      <c r="L39" s="8">
        <f t="shared" si="260"/>
        <v>1.1841668891090729E-2</v>
      </c>
      <c r="M39" s="8">
        <f t="shared" si="261"/>
        <v>9.7673394934036928E-3</v>
      </c>
      <c r="N39" s="8">
        <f t="shared" si="262"/>
        <v>8.3768180708623241E-3</v>
      </c>
      <c r="P39" s="18" t="s">
        <v>182</v>
      </c>
      <c r="Q39" s="9">
        <f t="shared" si="5"/>
        <v>750493</v>
      </c>
      <c r="R39" s="9">
        <f t="shared" ref="R39:V39" si="279">Q39*(1+$J39)</f>
        <v>765631.80122300331</v>
      </c>
      <c r="S39" s="9">
        <f t="shared" si="279"/>
        <v>781075.97944815003</v>
      </c>
      <c r="T39" s="9">
        <f t="shared" si="279"/>
        <v>796831.69468190731</v>
      </c>
      <c r="U39" s="9">
        <f t="shared" si="279"/>
        <v>812905.23118921416</v>
      </c>
      <c r="V39" s="9">
        <f t="shared" si="279"/>
        <v>829303</v>
      </c>
      <c r="W39" s="9">
        <f t="shared" ref="W39:Z39" si="280">V39*(1+$K39)</f>
        <v>841968.95134503476</v>
      </c>
      <c r="X39" s="9">
        <f t="shared" si="280"/>
        <v>854828.3498661617</v>
      </c>
      <c r="Y39" s="9">
        <f t="shared" si="280"/>
        <v>867884.15008364688</v>
      </c>
      <c r="Z39" s="9">
        <f t="shared" si="280"/>
        <v>881139.35164216801</v>
      </c>
      <c r="AA39" s="9">
        <f t="shared" ref="AA39" si="281">Z39*(1+$K39)</f>
        <v>894597</v>
      </c>
      <c r="AB39" s="9">
        <f t="shared" ref="AB39:AE39" si="282">AA39*(1+$L39)</f>
        <v>905190.52146496309</v>
      </c>
      <c r="AC39" s="9">
        <f t="shared" si="282"/>
        <v>915909.48790350498</v>
      </c>
      <c r="AD39" s="9">
        <f t="shared" si="282"/>
        <v>926755.38479346677</v>
      </c>
      <c r="AE39" s="9">
        <f t="shared" si="282"/>
        <v>937729.71520322643</v>
      </c>
      <c r="AF39" s="9">
        <f t="shared" ref="AF39" si="283">AE39*(1+$L39)</f>
        <v>948833.99999999988</v>
      </c>
      <c r="AG39" s="9">
        <f t="shared" ref="AG39:AJ39" si="284">AF39*(1+$M39)</f>
        <v>958101.58380088408</v>
      </c>
      <c r="AH39" s="9">
        <f t="shared" si="284"/>
        <v>967459.68723903503</v>
      </c>
      <c r="AI39" s="9">
        <f t="shared" si="284"/>
        <v>976909.19445048086</v>
      </c>
      <c r="AJ39" s="9">
        <f t="shared" si="284"/>
        <v>986450.99820690625</v>
      </c>
      <c r="AK39" s="9">
        <f t="shared" ref="AK39" si="285">AJ39*(1+$M39)</f>
        <v>996086.00000000012</v>
      </c>
      <c r="AL39" s="9">
        <f t="shared" ref="AL39:AM39" si="286">AK39*(1+$N39)</f>
        <v>1004430.0312049331</v>
      </c>
      <c r="AM39" s="9">
        <f t="shared" si="286"/>
        <v>1012843.9588412474</v>
      </c>
      <c r="AO39" s="18" t="s">
        <v>182</v>
      </c>
      <c r="AP39" s="8">
        <f t="shared" si="14"/>
        <v>7.7960369412342134E-2</v>
      </c>
      <c r="AQ39" s="8">
        <f t="shared" si="15"/>
        <v>5.8914952465821312E-2</v>
      </c>
      <c r="AR39" s="8">
        <f t="shared" si="16"/>
        <v>4.6065791930986325E-2</v>
      </c>
      <c r="AS39" s="8">
        <f t="shared" si="17"/>
        <v>3.8213834078611682E-2</v>
      </c>
    </row>
    <row r="40" spans="1:45" x14ac:dyDescent="0.25">
      <c r="A40" s="18" t="s">
        <v>187</v>
      </c>
      <c r="B40" s="6">
        <v>299484</v>
      </c>
      <c r="C40" s="6">
        <v>312338</v>
      </c>
      <c r="D40" s="6">
        <v>323012</v>
      </c>
      <c r="E40" s="6">
        <v>331425</v>
      </c>
      <c r="F40" s="6">
        <v>338510</v>
      </c>
      <c r="G40" s="7">
        <v>344579</v>
      </c>
      <c r="I40" s="18" t="s">
        <v>187</v>
      </c>
      <c r="J40" s="8">
        <f t="shared" si="258"/>
        <v>8.4404092822756294E-3</v>
      </c>
      <c r="K40" s="8">
        <f t="shared" si="259"/>
        <v>6.7433425307410477E-3</v>
      </c>
      <c r="L40" s="8">
        <f t="shared" si="260"/>
        <v>5.1556579899589838E-3</v>
      </c>
      <c r="M40" s="8">
        <f t="shared" si="261"/>
        <v>4.2393797191975224E-3</v>
      </c>
      <c r="N40" s="8">
        <f t="shared" si="262"/>
        <v>3.5602723675065562E-3</v>
      </c>
      <c r="P40" s="18" t="s">
        <v>187</v>
      </c>
      <c r="Q40" s="9">
        <f t="shared" si="5"/>
        <v>299484</v>
      </c>
      <c r="R40" s="9">
        <f t="shared" ref="R40:V40" si="287">Q40*(1+$J40)</f>
        <v>302011.76753349305</v>
      </c>
      <c r="S40" s="9">
        <f t="shared" si="287"/>
        <v>304560.87045953923</v>
      </c>
      <c r="T40" s="9">
        <f t="shared" si="287"/>
        <v>307131.4888575839</v>
      </c>
      <c r="U40" s="9">
        <f t="shared" si="287"/>
        <v>309723.80432701658</v>
      </c>
      <c r="V40" s="9">
        <f t="shared" si="287"/>
        <v>312338.00000000006</v>
      </c>
      <c r="W40" s="9">
        <f t="shared" ref="W40:Z40" si="288">V40*(1+$K40)</f>
        <v>314444.20211936667</v>
      </c>
      <c r="X40" s="9">
        <f t="shared" si="288"/>
        <v>316564.60708106315</v>
      </c>
      <c r="Y40" s="9">
        <f t="shared" si="288"/>
        <v>318699.31065972021</v>
      </c>
      <c r="Z40" s="9">
        <f t="shared" si="288"/>
        <v>320848.40927580977</v>
      </c>
      <c r="AA40" s="9">
        <f t="shared" ref="AA40" si="289">Z40*(1+$K40)</f>
        <v>323011.99999999994</v>
      </c>
      <c r="AB40" s="9">
        <f t="shared" ref="AB40:AE40" si="290">AA40*(1+$L40)</f>
        <v>324677.33939865255</v>
      </c>
      <c r="AC40" s="9">
        <f t="shared" si="290"/>
        <v>326351.26471768186</v>
      </c>
      <c r="AD40" s="9">
        <f t="shared" si="290"/>
        <v>328033.82022315677</v>
      </c>
      <c r="AE40" s="9">
        <f t="shared" si="290"/>
        <v>329725.05040936708</v>
      </c>
      <c r="AF40" s="9">
        <f t="shared" ref="AF40" si="291">AE40*(1+$L40)</f>
        <v>331424.99999999977</v>
      </c>
      <c r="AG40" s="9">
        <f t="shared" ref="AG40:AJ40" si="292">AF40*(1+$M40)</f>
        <v>332830.03642343479</v>
      </c>
      <c r="AH40" s="9">
        <f t="shared" si="292"/>
        <v>334241.02932978806</v>
      </c>
      <c r="AI40" s="9">
        <f t="shared" si="292"/>
        <v>335658.00397085247</v>
      </c>
      <c r="AJ40" s="9">
        <f t="shared" si="292"/>
        <v>337080.98570547282</v>
      </c>
      <c r="AK40" s="9">
        <f t="shared" ref="AK40" si="293">AJ40*(1+$M40)</f>
        <v>338509.99999999971</v>
      </c>
      <c r="AL40" s="9">
        <f t="shared" ref="AL40:AM40" si="294">AK40*(1+$N40)</f>
        <v>339715.18779912434</v>
      </c>
      <c r="AM40" s="9">
        <f t="shared" si="294"/>
        <v>340924.66639506788</v>
      </c>
      <c r="AO40" s="18" t="s">
        <v>187</v>
      </c>
      <c r="AP40" s="8">
        <f t="shared" si="14"/>
        <v>3.245108816807258E-2</v>
      </c>
      <c r="AQ40" s="8">
        <f t="shared" si="15"/>
        <v>2.5627414234314447E-2</v>
      </c>
      <c r="AR40" s="8">
        <f t="shared" si="16"/>
        <v>1.9852142173732823E-2</v>
      </c>
      <c r="AS40" s="8">
        <f t="shared" si="17"/>
        <v>1.6377877007837521E-2</v>
      </c>
    </row>
    <row r="41" spans="1:45" x14ac:dyDescent="0.25">
      <c r="A41" s="18" t="s">
        <v>189</v>
      </c>
      <c r="B41" s="6">
        <v>41699</v>
      </c>
      <c r="C41" s="6">
        <v>43115</v>
      </c>
      <c r="D41" s="6">
        <v>44260</v>
      </c>
      <c r="E41" s="6">
        <v>45176</v>
      </c>
      <c r="F41" s="6">
        <v>45947</v>
      </c>
      <c r="G41" s="7">
        <v>46650</v>
      </c>
      <c r="I41" s="18" t="s">
        <v>189</v>
      </c>
      <c r="J41" s="8">
        <f t="shared" si="258"/>
        <v>6.701116015397357E-3</v>
      </c>
      <c r="K41" s="8">
        <f t="shared" si="259"/>
        <v>5.2558377534819289E-3</v>
      </c>
      <c r="L41" s="8">
        <f t="shared" si="260"/>
        <v>4.1053314299765997E-3</v>
      </c>
      <c r="M41" s="8">
        <f t="shared" si="261"/>
        <v>3.3902511339285457E-3</v>
      </c>
      <c r="N41" s="8">
        <f t="shared" si="262"/>
        <v>3.0414897687414122E-3</v>
      </c>
      <c r="P41" s="18" t="s">
        <v>189</v>
      </c>
      <c r="Q41" s="9">
        <f t="shared" si="5"/>
        <v>41699</v>
      </c>
      <c r="R41" s="9">
        <f t="shared" ref="R41:V41" si="295">Q41*(1+$J41)</f>
        <v>41978.429836726056</v>
      </c>
      <c r="S41" s="9">
        <f t="shared" si="295"/>
        <v>42259.732165206173</v>
      </c>
      <c r="T41" s="9">
        <f t="shared" si="295"/>
        <v>42542.919533224842</v>
      </c>
      <c r="U41" s="9">
        <f t="shared" si="295"/>
        <v>42828.004572650694</v>
      </c>
      <c r="V41" s="9">
        <f t="shared" si="295"/>
        <v>43114.999999999993</v>
      </c>
      <c r="W41" s="9">
        <f t="shared" ref="W41:Z41" si="296">V41*(1+$K41)</f>
        <v>43341.605444741363</v>
      </c>
      <c r="X41" s="9">
        <f t="shared" si="296"/>
        <v>43569.40189093435</v>
      </c>
      <c r="Y41" s="9">
        <f t="shared" si="296"/>
        <v>43798.395598289353</v>
      </c>
      <c r="Z41" s="9">
        <f t="shared" si="296"/>
        <v>44028.592859416778</v>
      </c>
      <c r="AA41" s="9">
        <f t="shared" ref="AA41" si="297">Z41*(1+$K41)</f>
        <v>44259.999999999985</v>
      </c>
      <c r="AB41" s="9">
        <f t="shared" ref="AB41:AE41" si="298">AA41*(1+$L41)</f>
        <v>44441.701969090747</v>
      </c>
      <c r="AC41" s="9">
        <f t="shared" si="298"/>
        <v>44624.149884986109</v>
      </c>
      <c r="AD41" s="9">
        <f t="shared" si="298"/>
        <v>44807.346810044932</v>
      </c>
      <c r="AE41" s="9">
        <f t="shared" si="298"/>
        <v>44991.295819198072</v>
      </c>
      <c r="AF41" s="9">
        <f t="shared" ref="AF41" si="299">AE41*(1+$L41)</f>
        <v>45176</v>
      </c>
      <c r="AG41" s="9">
        <f t="shared" ref="AG41:AJ41" si="300">AF41*(1+$M41)</f>
        <v>45329.157985226353</v>
      </c>
      <c r="AH41" s="9">
        <f t="shared" si="300"/>
        <v>45482.835214485793</v>
      </c>
      <c r="AI41" s="9">
        <f t="shared" si="300"/>
        <v>45637.033448145987</v>
      </c>
      <c r="AJ41" s="9">
        <f t="shared" si="300"/>
        <v>45791.7544525427</v>
      </c>
      <c r="AK41" s="9">
        <f t="shared" ref="AK41" si="301">AJ41*(1+$M41)</f>
        <v>45947.000000000007</v>
      </c>
      <c r="AL41" s="9">
        <f t="shared" ref="AL41:AM41" si="302">AK41*(1+$N41)</f>
        <v>46086.747330404367</v>
      </c>
      <c r="AM41" s="9">
        <f t="shared" si="302"/>
        <v>46226.919700884362</v>
      </c>
      <c r="AO41" s="18" t="s">
        <v>189</v>
      </c>
      <c r="AP41" s="8">
        <f t="shared" si="14"/>
        <v>2.5600571137219173E-2</v>
      </c>
      <c r="AQ41" s="8">
        <f t="shared" si="15"/>
        <v>2.0020933047003791E-2</v>
      </c>
      <c r="AR41" s="8">
        <f t="shared" si="16"/>
        <v>1.579880181599707E-2</v>
      </c>
      <c r="AS41" s="8">
        <f t="shared" si="17"/>
        <v>1.327780278143775E-2</v>
      </c>
    </row>
    <row r="42" spans="1:45" x14ac:dyDescent="0.25">
      <c r="A42" s="18" t="s">
        <v>197</v>
      </c>
      <c r="B42" s="6">
        <v>8575</v>
      </c>
      <c r="C42" s="6">
        <v>8848</v>
      </c>
      <c r="D42" s="6">
        <v>9068</v>
      </c>
      <c r="E42" s="6">
        <v>9229</v>
      </c>
      <c r="F42" s="6">
        <v>9354</v>
      </c>
      <c r="G42" s="7">
        <v>9459</v>
      </c>
      <c r="I42" s="18" t="s">
        <v>197</v>
      </c>
      <c r="J42" s="8">
        <f t="shared" si="258"/>
        <v>6.2877759327384375E-3</v>
      </c>
      <c r="K42" s="8">
        <f t="shared" si="259"/>
        <v>4.924141505416646E-3</v>
      </c>
      <c r="L42" s="8">
        <f t="shared" si="260"/>
        <v>3.5259952750252843E-3</v>
      </c>
      <c r="M42" s="8">
        <f t="shared" si="261"/>
        <v>2.6942949102306546E-3</v>
      </c>
      <c r="N42" s="8">
        <f t="shared" si="262"/>
        <v>2.2350159182502605E-3</v>
      </c>
      <c r="P42" s="18" t="s">
        <v>197</v>
      </c>
      <c r="Q42" s="9">
        <f t="shared" si="5"/>
        <v>8575</v>
      </c>
      <c r="R42" s="9">
        <f t="shared" ref="R42:V42" si="303">Q42*(1+$J42)</f>
        <v>8628.9176786232329</v>
      </c>
      <c r="S42" s="9">
        <f t="shared" si="303"/>
        <v>8683.1743795284619</v>
      </c>
      <c r="T42" s="9">
        <f t="shared" si="303"/>
        <v>8737.772234411832</v>
      </c>
      <c r="U42" s="9">
        <f t="shared" si="303"/>
        <v>8792.7133883731167</v>
      </c>
      <c r="V42" s="9">
        <f t="shared" si="303"/>
        <v>8847.9999999999964</v>
      </c>
      <c r="W42" s="9">
        <f t="shared" ref="W42:Z42" si="304">V42*(1+$K42)</f>
        <v>8891.5688040399236</v>
      </c>
      <c r="X42" s="9">
        <f t="shared" si="304"/>
        <v>8935.3521470361648</v>
      </c>
      <c r="Y42" s="9">
        <f t="shared" si="304"/>
        <v>8979.3510854089</v>
      </c>
      <c r="Z42" s="9">
        <f t="shared" si="304"/>
        <v>9023.56668078027</v>
      </c>
      <c r="AA42" s="9">
        <f t="shared" ref="AA42" si="305">Z42*(1+$K42)</f>
        <v>9067.9999999999945</v>
      </c>
      <c r="AB42" s="9">
        <f t="shared" ref="AB42:AE42" si="306">AA42*(1+$L42)</f>
        <v>9099.9737251539245</v>
      </c>
      <c r="AC42" s="9">
        <f t="shared" si="306"/>
        <v>9132.0601895116706</v>
      </c>
      <c r="AD42" s="9">
        <f t="shared" si="306"/>
        <v>9164.2597905911352</v>
      </c>
      <c r="AE42" s="9">
        <f t="shared" si="306"/>
        <v>9196.5729273118632</v>
      </c>
      <c r="AF42" s="9">
        <f t="shared" ref="AF42" si="307">AE42*(1+$L42)</f>
        <v>9228.9999999999909</v>
      </c>
      <c r="AG42" s="9">
        <f t="shared" ref="AG42:AJ42" si="308">AF42*(1+$M42)</f>
        <v>9253.8656477265104</v>
      </c>
      <c r="AH42" s="9">
        <f t="shared" si="308"/>
        <v>9278.7982908411377</v>
      </c>
      <c r="AI42" s="9">
        <f t="shared" si="308"/>
        <v>9303.7981098492073</v>
      </c>
      <c r="AJ42" s="9">
        <f t="shared" si="308"/>
        <v>9328.8652857423876</v>
      </c>
      <c r="AK42" s="9">
        <f t="shared" ref="AK42" si="309">AJ42*(1+$M42)</f>
        <v>9353.9999999999909</v>
      </c>
      <c r="AL42" s="9">
        <f t="shared" ref="AL42:AM42" si="310">AK42*(1+$N42)</f>
        <v>9374.9063388993036</v>
      </c>
      <c r="AM42" s="9">
        <f t="shared" si="310"/>
        <v>9395.8594037988496</v>
      </c>
      <c r="AO42" s="18" t="s">
        <v>197</v>
      </c>
      <c r="AP42" s="8">
        <f t="shared" si="14"/>
        <v>2.3999797240370348E-2</v>
      </c>
      <c r="AQ42" s="8">
        <f t="shared" si="15"/>
        <v>1.8423625102717903E-2</v>
      </c>
      <c r="AR42" s="8">
        <f t="shared" si="16"/>
        <v>1.33382233238821E-2</v>
      </c>
      <c r="AS42" s="8">
        <f t="shared" si="17"/>
        <v>1.035781197582791E-2</v>
      </c>
    </row>
    <row r="43" spans="1:45" x14ac:dyDescent="0.25">
      <c r="A43" s="18" t="s">
        <v>199</v>
      </c>
      <c r="B43" s="6">
        <v>18954</v>
      </c>
      <c r="C43" s="6">
        <v>19038</v>
      </c>
      <c r="D43" s="6">
        <v>19114</v>
      </c>
      <c r="E43" s="6">
        <v>19181</v>
      </c>
      <c r="F43" s="6">
        <v>19242</v>
      </c>
      <c r="G43" s="7">
        <v>19298</v>
      </c>
      <c r="I43" s="18" t="s">
        <v>199</v>
      </c>
      <c r="J43" s="8">
        <f t="shared" si="258"/>
        <v>8.8478935158708971E-4</v>
      </c>
      <c r="K43" s="8">
        <f t="shared" si="259"/>
        <v>7.9713134342784819E-4</v>
      </c>
      <c r="L43" s="8">
        <f t="shared" si="260"/>
        <v>7.0007591794762902E-4</v>
      </c>
      <c r="M43" s="8">
        <f t="shared" si="261"/>
        <v>6.3523851848712454E-4</v>
      </c>
      <c r="N43" s="8">
        <f t="shared" si="262"/>
        <v>5.8138366983429002E-4</v>
      </c>
      <c r="P43" s="18" t="s">
        <v>199</v>
      </c>
      <c r="Q43" s="9">
        <f t="shared" si="5"/>
        <v>18954</v>
      </c>
      <c r="R43" s="9">
        <f t="shared" ref="R43:V43" si="311">Q43*(1+$J43)</f>
        <v>18970.770297369982</v>
      </c>
      <c r="S43" s="9">
        <f t="shared" si="311"/>
        <v>18987.555432920501</v>
      </c>
      <c r="T43" s="9">
        <f t="shared" si="311"/>
        <v>19004.355419780219</v>
      </c>
      <c r="U43" s="9">
        <f t="shared" si="311"/>
        <v>19021.170271089417</v>
      </c>
      <c r="V43" s="9">
        <f t="shared" si="311"/>
        <v>19038</v>
      </c>
      <c r="W43" s="9">
        <f t="shared" ref="W43:Z43" si="312">V43*(1+$K43)</f>
        <v>19053.175786516178</v>
      </c>
      <c r="X43" s="9">
        <f t="shared" si="312"/>
        <v>19068.363670127452</v>
      </c>
      <c r="Y43" s="9">
        <f t="shared" si="312"/>
        <v>19083.56366047679</v>
      </c>
      <c r="Z43" s="9">
        <f t="shared" si="312"/>
        <v>19098.775767214858</v>
      </c>
      <c r="AA43" s="9">
        <f t="shared" ref="AA43" si="313">Z43*(1+$K43)</f>
        <v>19114.000000000004</v>
      </c>
      <c r="AB43" s="9">
        <f t="shared" ref="AB43:AE43" si="314">AA43*(1+$L43)</f>
        <v>19127.381251095656</v>
      </c>
      <c r="AC43" s="9">
        <f t="shared" si="314"/>
        <v>19140.77187008295</v>
      </c>
      <c r="AD43" s="9">
        <f t="shared" si="314"/>
        <v>19154.171863520125</v>
      </c>
      <c r="AE43" s="9">
        <f t="shared" si="314"/>
        <v>19167.581237970007</v>
      </c>
      <c r="AF43" s="9">
        <f t="shared" ref="AF43" si="315">AE43*(1+$L43)</f>
        <v>19181.000000000015</v>
      </c>
      <c r="AG43" s="9">
        <f t="shared" ref="AG43:AJ43" si="316">AF43*(1+$M43)</f>
        <v>19193.184510023115</v>
      </c>
      <c r="AH43" s="9">
        <f t="shared" si="316"/>
        <v>19205.376760116313</v>
      </c>
      <c r="AI43" s="9">
        <f t="shared" si="316"/>
        <v>19217.576755196395</v>
      </c>
      <c r="AJ43" s="9">
        <f t="shared" si="316"/>
        <v>19229.784500183279</v>
      </c>
      <c r="AK43" s="9">
        <f t="shared" ref="AK43" si="317">AJ43*(1+$M43)</f>
        <v>19242.000000000004</v>
      </c>
      <c r="AL43" s="9">
        <f t="shared" ref="AL43:AM43" si="318">AK43*(1+$N43)</f>
        <v>19253.186984574953</v>
      </c>
      <c r="AM43" s="9">
        <f t="shared" si="318"/>
        <v>19264.380473080051</v>
      </c>
      <c r="AO43" s="18" t="s">
        <v>199</v>
      </c>
      <c r="AP43" s="8">
        <f t="shared" si="14"/>
        <v>3.4559664000719807E-3</v>
      </c>
      <c r="AQ43" s="8">
        <f t="shared" si="15"/>
        <v>3.0950522021279269E-3</v>
      </c>
      <c r="AR43" s="8">
        <f t="shared" si="16"/>
        <v>2.7382720141023065E-3</v>
      </c>
      <c r="AS43" s="8">
        <f t="shared" si="17"/>
        <v>2.4894187214243007E-3</v>
      </c>
    </row>
    <row r="44" spans="1:45" x14ac:dyDescent="0.25">
      <c r="A44" s="18" t="s">
        <v>202</v>
      </c>
      <c r="B44" s="6">
        <v>398503</v>
      </c>
      <c r="C44" s="6">
        <v>437640</v>
      </c>
      <c r="D44" s="6">
        <v>470632</v>
      </c>
      <c r="E44" s="6">
        <v>498045</v>
      </c>
      <c r="F44" s="6">
        <v>522641</v>
      </c>
      <c r="G44" s="7">
        <v>544365</v>
      </c>
      <c r="I44" s="18" t="s">
        <v>202</v>
      </c>
      <c r="J44" s="8">
        <f t="shared" si="258"/>
        <v>1.8912951969316083E-2</v>
      </c>
      <c r="K44" s="8">
        <f t="shared" si="259"/>
        <v>1.4642124412384661E-2</v>
      </c>
      <c r="L44" s="8">
        <f t="shared" si="260"/>
        <v>1.1387137862788554E-2</v>
      </c>
      <c r="M44" s="8">
        <f t="shared" si="261"/>
        <v>9.6874968340445733E-3</v>
      </c>
      <c r="N44" s="8">
        <f t="shared" si="262"/>
        <v>8.1782958093750135E-3</v>
      </c>
      <c r="P44" s="18" t="s">
        <v>202</v>
      </c>
      <c r="Q44" s="9">
        <f t="shared" si="5"/>
        <v>398503</v>
      </c>
      <c r="R44" s="9">
        <f t="shared" ref="R44:V44" si="319">Q44*(1+$J44)</f>
        <v>406039.86809862836</v>
      </c>
      <c r="S44" s="9">
        <f t="shared" si="319"/>
        <v>413719.28062160517</v>
      </c>
      <c r="T44" s="9">
        <f t="shared" si="319"/>
        <v>421543.93350478157</v>
      </c>
      <c r="U44" s="9">
        <f t="shared" si="319"/>
        <v>429516.57367211406</v>
      </c>
      <c r="V44" s="9">
        <f t="shared" si="319"/>
        <v>437639.99999999994</v>
      </c>
      <c r="W44" s="9">
        <f t="shared" ref="W44:Z44" si="320">V44*(1+$K44)</f>
        <v>444047.97932783596</v>
      </c>
      <c r="X44" s="9">
        <f t="shared" si="320"/>
        <v>450549.78508622217</v>
      </c>
      <c r="Y44" s="9">
        <f t="shared" si="320"/>
        <v>457146.7910934278</v>
      </c>
      <c r="Z44" s="9">
        <f t="shared" si="320"/>
        <v>463840.39128334017</v>
      </c>
      <c r="AA44" s="9">
        <f t="shared" ref="AA44" si="321">Z44*(1+$K44)</f>
        <v>470632</v>
      </c>
      <c r="AB44" s="9">
        <f t="shared" ref="AB44:AE44" si="322">AA44*(1+$L44)</f>
        <v>475991.15146663989</v>
      </c>
      <c r="AC44" s="9">
        <f t="shared" si="322"/>
        <v>481411.32832985796</v>
      </c>
      <c r="AD44" s="9">
        <f t="shared" si="322"/>
        <v>486893.22549425822</v>
      </c>
      <c r="AE44" s="9">
        <f t="shared" si="322"/>
        <v>492437.54577741912</v>
      </c>
      <c r="AF44" s="9">
        <f t="shared" ref="AF44" si="323">AE44*(1+$L44)</f>
        <v>498044.99999999983</v>
      </c>
      <c r="AG44" s="9">
        <f t="shared" ref="AG44:AJ44" si="324">AF44*(1+$M44)</f>
        <v>502869.80936071154</v>
      </c>
      <c r="AH44" s="9">
        <f t="shared" si="324"/>
        <v>507741.35904683004</v>
      </c>
      <c r="AI44" s="9">
        <f t="shared" si="324"/>
        <v>512660.10185510968</v>
      </c>
      <c r="AJ44" s="9">
        <f t="shared" si="324"/>
        <v>517626.49496877205</v>
      </c>
      <c r="AK44" s="9">
        <f t="shared" ref="AK44" si="325">AJ44*(1+$M44)</f>
        <v>522640.99999999959</v>
      </c>
      <c r="AL44" s="9">
        <f t="shared" ref="AL44:AM44" si="326">AK44*(1+$N44)</f>
        <v>526915.31270010711</v>
      </c>
      <c r="AM44" s="9">
        <f t="shared" si="326"/>
        <v>531224.58199385786</v>
      </c>
      <c r="AO44" s="18" t="s">
        <v>202</v>
      </c>
      <c r="AP44" s="8">
        <f t="shared" si="14"/>
        <v>7.330743363147714E-2</v>
      </c>
      <c r="AQ44" s="8">
        <f t="shared" si="15"/>
        <v>5.646738101439551E-2</v>
      </c>
      <c r="AR44" s="8">
        <f t="shared" si="16"/>
        <v>4.4574109016708593E-2</v>
      </c>
      <c r="AS44" s="8">
        <f t="shared" si="17"/>
        <v>3.7763229864259729E-2</v>
      </c>
    </row>
    <row r="45" spans="1:45" x14ac:dyDescent="0.25">
      <c r="A45" s="18" t="s">
        <v>209</v>
      </c>
      <c r="B45" s="6">
        <v>368135</v>
      </c>
      <c r="C45" s="6">
        <v>394914</v>
      </c>
      <c r="D45" s="6">
        <v>417138</v>
      </c>
      <c r="E45" s="6">
        <v>434244</v>
      </c>
      <c r="F45" s="6">
        <v>448104</v>
      </c>
      <c r="G45" s="7">
        <v>459981</v>
      </c>
      <c r="I45" s="18" t="s">
        <v>209</v>
      </c>
      <c r="J45" s="8">
        <f t="shared" si="258"/>
        <v>1.414273563737023E-2</v>
      </c>
      <c r="K45" s="8">
        <f t="shared" si="259"/>
        <v>1.1009985177579562E-2</v>
      </c>
      <c r="L45" s="8">
        <f t="shared" si="260"/>
        <v>8.0702877806551054E-3</v>
      </c>
      <c r="M45" s="8">
        <f t="shared" si="261"/>
        <v>6.3035362340477796E-3</v>
      </c>
      <c r="N45" s="8">
        <f t="shared" si="262"/>
        <v>5.2456778313434427E-3</v>
      </c>
      <c r="P45" s="18" t="s">
        <v>209</v>
      </c>
      <c r="Q45" s="9">
        <f t="shared" si="5"/>
        <v>368135</v>
      </c>
      <c r="R45" s="9">
        <f t="shared" ref="R45:V45" si="327">Q45*(1+$J45)</f>
        <v>373341.43598386331</v>
      </c>
      <c r="S45" s="9">
        <f t="shared" si="327"/>
        <v>378621.50521545927</v>
      </c>
      <c r="T45" s="9">
        <f t="shared" si="327"/>
        <v>383976.24907034473</v>
      </c>
      <c r="U45" s="9">
        <f t="shared" si="327"/>
        <v>389406.72365197563</v>
      </c>
      <c r="V45" s="9">
        <f t="shared" si="327"/>
        <v>394914</v>
      </c>
      <c r="W45" s="9">
        <f t="shared" ref="W45:Z45" si="328">V45*(1+$K45)</f>
        <v>399261.99728641863</v>
      </c>
      <c r="X45" s="9">
        <f t="shared" si="328"/>
        <v>403657.86595851294</v>
      </c>
      <c r="Y45" s="9">
        <f t="shared" si="328"/>
        <v>408102.13307952957</v>
      </c>
      <c r="Z45" s="9">
        <f t="shared" si="328"/>
        <v>412595.33151567378</v>
      </c>
      <c r="AA45" s="9">
        <f t="shared" ref="AA45" si="329">Z45*(1+$K45)</f>
        <v>417137.99999999988</v>
      </c>
      <c r="AB45" s="9">
        <f t="shared" ref="AB45:AE45" si="330">AA45*(1+$L45)</f>
        <v>420504.42370424682</v>
      </c>
      <c r="AC45" s="9">
        <f t="shared" si="330"/>
        <v>423898.01541657862</v>
      </c>
      <c r="AD45" s="9">
        <f t="shared" si="330"/>
        <v>427318.99439063901</v>
      </c>
      <c r="AE45" s="9">
        <f t="shared" si="330"/>
        <v>430767.58164951159</v>
      </c>
      <c r="AF45" s="9">
        <f t="shared" ref="AF45" si="331">AE45*(1+$L45)</f>
        <v>434244</v>
      </c>
      <c r="AG45" s="9">
        <f t="shared" ref="AG45:AJ45" si="332">AF45*(1+$M45)</f>
        <v>436981.27278841782</v>
      </c>
      <c r="AH45" s="9">
        <f t="shared" si="332"/>
        <v>439735.80007503991</v>
      </c>
      <c r="AI45" s="9">
        <f t="shared" si="332"/>
        <v>442507.69062422094</v>
      </c>
      <c r="AJ45" s="9">
        <f t="shared" si="332"/>
        <v>445297.05388591549</v>
      </c>
      <c r="AK45" s="9">
        <f t="shared" ref="AK45" si="333">AJ45*(1+$M45)</f>
        <v>448104.00000000006</v>
      </c>
      <c r="AL45" s="9">
        <f t="shared" ref="AL45:AM45" si="334">AK45*(1+$N45)</f>
        <v>450454.60921893636</v>
      </c>
      <c r="AM45" s="9">
        <f t="shared" si="334"/>
        <v>452817.5489765426</v>
      </c>
      <c r="AO45" s="18" t="s">
        <v>209</v>
      </c>
      <c r="AP45" s="8">
        <f t="shared" si="14"/>
        <v>5.4514843416550329E-2</v>
      </c>
      <c r="AQ45" s="8">
        <f t="shared" si="15"/>
        <v>4.1734744114872102E-2</v>
      </c>
      <c r="AR45" s="8">
        <f t="shared" si="16"/>
        <v>3.0864162831670358E-2</v>
      </c>
      <c r="AS45" s="8">
        <f t="shared" si="17"/>
        <v>2.4375566287910395E-2</v>
      </c>
    </row>
    <row r="46" spans="1:45" x14ac:dyDescent="0.25">
      <c r="A46" s="18" t="s">
        <v>215</v>
      </c>
      <c r="B46" s="6">
        <v>161301</v>
      </c>
      <c r="C46" s="6">
        <v>170496</v>
      </c>
      <c r="D46" s="6">
        <v>177612</v>
      </c>
      <c r="E46" s="6">
        <v>183467</v>
      </c>
      <c r="F46" s="6">
        <v>188675</v>
      </c>
      <c r="G46" s="7">
        <v>193311</v>
      </c>
      <c r="I46" s="18" t="s">
        <v>215</v>
      </c>
      <c r="J46" s="8">
        <f t="shared" si="258"/>
        <v>1.1149629185223553E-2</v>
      </c>
      <c r="K46" s="8">
        <f t="shared" si="259"/>
        <v>8.2114424238017847E-3</v>
      </c>
      <c r="L46" s="8">
        <f t="shared" si="260"/>
        <v>6.5077678906451109E-3</v>
      </c>
      <c r="M46" s="8">
        <f t="shared" si="261"/>
        <v>5.6139280368907585E-3</v>
      </c>
      <c r="N46" s="8">
        <f t="shared" si="262"/>
        <v>4.8666705166129365E-3</v>
      </c>
      <c r="P46" s="18" t="s">
        <v>215</v>
      </c>
      <c r="Q46" s="9">
        <f t="shared" si="5"/>
        <v>161301</v>
      </c>
      <c r="R46" s="9">
        <f t="shared" ref="R46:V46" si="335">Q46*(1+$J46)</f>
        <v>163099.44633720574</v>
      </c>
      <c r="S46" s="9">
        <f t="shared" si="335"/>
        <v>164917.94468418084</v>
      </c>
      <c r="T46" s="9">
        <f t="shared" si="335"/>
        <v>166756.71861339867</v>
      </c>
      <c r="U46" s="9">
        <f t="shared" si="335"/>
        <v>168615.99419008274</v>
      </c>
      <c r="V46" s="9">
        <f t="shared" si="335"/>
        <v>170495.99999999997</v>
      </c>
      <c r="W46" s="9">
        <f t="shared" ref="W46:Z46" si="336">V46*(1+$K46)</f>
        <v>171896.01808748848</v>
      </c>
      <c r="X46" s="9">
        <f t="shared" si="336"/>
        <v>173307.53234289467</v>
      </c>
      <c r="Y46" s="9">
        <f t="shared" si="336"/>
        <v>174730.63716633953</v>
      </c>
      <c r="Z46" s="9">
        <f t="shared" si="336"/>
        <v>176165.42773310511</v>
      </c>
      <c r="AA46" s="9">
        <f t="shared" ref="AA46" si="337">Z46*(1+$K46)</f>
        <v>177611.99999999991</v>
      </c>
      <c r="AB46" s="9">
        <f t="shared" ref="AB46:AE46" si="338">AA46*(1+$L46)</f>
        <v>178767.85767059316</v>
      </c>
      <c r="AC46" s="9">
        <f t="shared" si="338"/>
        <v>179931.23739462128</v>
      </c>
      <c r="AD46" s="9">
        <f t="shared" si="338"/>
        <v>181102.18812386203</v>
      </c>
      <c r="AE46" s="9">
        <f t="shared" si="338"/>
        <v>182280.75912866008</v>
      </c>
      <c r="AF46" s="9">
        <f t="shared" ref="AF46" si="339">AE46*(1+$L46)</f>
        <v>183467</v>
      </c>
      <c r="AG46" s="9">
        <f t="shared" ref="AG46:AJ46" si="340">AF46*(1+$M46)</f>
        <v>184496.97053514424</v>
      </c>
      <c r="AH46" s="9">
        <f t="shared" si="340"/>
        <v>185532.7232507529</v>
      </c>
      <c r="AI46" s="9">
        <f t="shared" si="340"/>
        <v>186574.29060757099</v>
      </c>
      <c r="AJ46" s="9">
        <f t="shared" si="340"/>
        <v>187621.70524857583</v>
      </c>
      <c r="AK46" s="9">
        <f t="shared" ref="AK46" si="341">AJ46*(1+$M46)</f>
        <v>188675.00000000006</v>
      </c>
      <c r="AL46" s="9">
        <f t="shared" ref="AL46:AM46" si="342">AK46*(1+$N46)</f>
        <v>189593.219059722</v>
      </c>
      <c r="AM46" s="9">
        <f t="shared" si="342"/>
        <v>190515.9067890697</v>
      </c>
      <c r="AO46" s="18" t="s">
        <v>215</v>
      </c>
      <c r="AP46" s="8">
        <f t="shared" si="14"/>
        <v>4.2312396123240011E-2</v>
      </c>
      <c r="AQ46" s="8">
        <f t="shared" si="15"/>
        <v>3.1506566701873386E-2</v>
      </c>
      <c r="AR46" s="8">
        <f t="shared" si="16"/>
        <v>2.537487768457623E-2</v>
      </c>
      <c r="AS46" s="8">
        <f t="shared" si="17"/>
        <v>2.1885604532852286E-2</v>
      </c>
    </row>
    <row r="47" spans="1:45" x14ac:dyDescent="0.25">
      <c r="A47" s="18" t="s">
        <v>453</v>
      </c>
      <c r="B47" s="6">
        <v>2832794</v>
      </c>
      <c r="C47" s="6">
        <v>2992713</v>
      </c>
      <c r="D47" s="6">
        <v>3128267</v>
      </c>
      <c r="E47" s="6">
        <v>3234615</v>
      </c>
      <c r="F47" s="6">
        <v>3322226</v>
      </c>
      <c r="G47" s="7">
        <v>3398177</v>
      </c>
      <c r="I47" s="18" t="s">
        <v>453</v>
      </c>
      <c r="J47" s="8">
        <f t="shared" si="258"/>
        <v>1.1043904619596923E-2</v>
      </c>
      <c r="K47" s="8">
        <f t="shared" si="259"/>
        <v>8.8991325630307649E-3</v>
      </c>
      <c r="L47" s="8">
        <f t="shared" si="260"/>
        <v>6.7085487693314683E-3</v>
      </c>
      <c r="M47" s="8">
        <f t="shared" si="261"/>
        <v>5.3593361627024549E-3</v>
      </c>
      <c r="N47" s="8">
        <f t="shared" si="262"/>
        <v>4.5310485321135019E-3</v>
      </c>
      <c r="P47" s="18" t="s">
        <v>453</v>
      </c>
      <c r="Q47" s="9">
        <f t="shared" si="5"/>
        <v>2832794</v>
      </c>
      <c r="R47" s="9">
        <f t="shared" ref="R47:V47" si="343">Q47*(1+$J47)</f>
        <v>2864079.1067429665</v>
      </c>
      <c r="S47" s="9">
        <f t="shared" si="343"/>
        <v>2895709.7232208163</v>
      </c>
      <c r="T47" s="9">
        <f t="shared" si="343"/>
        <v>2927689.6652101064</v>
      </c>
      <c r="U47" s="9">
        <f t="shared" si="343"/>
        <v>2960022.7906284663</v>
      </c>
      <c r="V47" s="9">
        <f t="shared" si="343"/>
        <v>2992713</v>
      </c>
      <c r="W47" s="9">
        <f t="shared" ref="W47:Z47" si="344">V47*(1+$K47)</f>
        <v>3019345.5497101056</v>
      </c>
      <c r="X47" s="9">
        <f t="shared" si="344"/>
        <v>3046215.106010573</v>
      </c>
      <c r="Y47" s="9">
        <f t="shared" si="344"/>
        <v>3073323.7780544679</v>
      </c>
      <c r="Z47" s="9">
        <f t="shared" si="344"/>
        <v>3100673.6937644891</v>
      </c>
      <c r="AA47" s="9">
        <f t="shared" ref="AA47" si="345">Z47*(1+$K47)</f>
        <v>3128267.0000000014</v>
      </c>
      <c r="AB47" s="9">
        <f t="shared" ref="AB47:AE47" si="346">AA47*(1+$L47)</f>
        <v>3149253.1317329914</v>
      </c>
      <c r="AC47" s="9">
        <f t="shared" si="346"/>
        <v>3170380.0499541922</v>
      </c>
      <c r="AD47" s="9">
        <f t="shared" si="346"/>
        <v>3191648.6991366255</v>
      </c>
      <c r="AE47" s="9">
        <f t="shared" si="346"/>
        <v>3213060.0300893569</v>
      </c>
      <c r="AF47" s="9">
        <f t="shared" ref="AF47" si="347">AE47*(1+$L47)</f>
        <v>3234615.0000000009</v>
      </c>
      <c r="AG47" s="9">
        <f t="shared" ref="AG47:AJ47" si="348">AF47*(1+$M47)</f>
        <v>3251950.389141921</v>
      </c>
      <c r="AH47" s="9">
        <f t="shared" si="348"/>
        <v>3269378.6844617636</v>
      </c>
      <c r="AI47" s="9">
        <f t="shared" si="348"/>
        <v>3286900.3838749682</v>
      </c>
      <c r="AJ47" s="9">
        <f t="shared" si="348"/>
        <v>3304515.9879654697</v>
      </c>
      <c r="AK47" s="9">
        <f t="shared" ref="AK47" si="349">AJ47*(1+$M47)</f>
        <v>3322226.0000000014</v>
      </c>
      <c r="AL47" s="9">
        <f t="shared" ref="AL47:AM47" si="350">AK47*(1+$N47)</f>
        <v>3337279.1672406509</v>
      </c>
      <c r="AM47" s="9">
        <f t="shared" si="350"/>
        <v>3352400.5411126297</v>
      </c>
      <c r="AO47" s="18" t="s">
        <v>453</v>
      </c>
      <c r="AP47" s="8">
        <f t="shared" si="14"/>
        <v>4.2696208635088134E-2</v>
      </c>
      <c r="AQ47" s="8">
        <f t="shared" si="15"/>
        <v>3.3824934266497207E-2</v>
      </c>
      <c r="AR47" s="8">
        <f t="shared" si="16"/>
        <v>2.5728883573093164E-2</v>
      </c>
      <c r="AS47" s="8">
        <f t="shared" si="17"/>
        <v>2.0768619769130747E-2</v>
      </c>
    </row>
    <row r="48" spans="1:45" x14ac:dyDescent="0.25">
      <c r="A48" s="18" t="s">
        <v>245</v>
      </c>
      <c r="B48" s="6">
        <v>77823</v>
      </c>
      <c r="C48" s="6">
        <v>78799</v>
      </c>
      <c r="D48" s="6">
        <v>79424</v>
      </c>
      <c r="E48" s="6">
        <v>79793</v>
      </c>
      <c r="F48" s="6">
        <v>80020</v>
      </c>
      <c r="G48" s="7">
        <v>80159</v>
      </c>
      <c r="I48" s="18" t="s">
        <v>245</v>
      </c>
      <c r="J48" s="8">
        <f t="shared" si="258"/>
        <v>2.4957670771030838E-3</v>
      </c>
      <c r="K48" s="8">
        <f t="shared" si="259"/>
        <v>1.5813055780264929E-3</v>
      </c>
      <c r="L48" s="8">
        <f t="shared" si="260"/>
        <v>9.2746817842326301E-4</v>
      </c>
      <c r="M48" s="8">
        <f t="shared" si="261"/>
        <v>5.6832585980570727E-4</v>
      </c>
      <c r="N48" s="8">
        <f t="shared" si="262"/>
        <v>3.4717200620693056E-4</v>
      </c>
      <c r="P48" s="18" t="s">
        <v>245</v>
      </c>
      <c r="Q48" s="9">
        <f t="shared" si="5"/>
        <v>77823</v>
      </c>
      <c r="R48" s="9">
        <f t="shared" ref="R48:V48" si="351">Q48*(1+$J48)</f>
        <v>78017.228081241396</v>
      </c>
      <c r="S48" s="9">
        <f t="shared" si="351"/>
        <v>78211.940910533405</v>
      </c>
      <c r="T48" s="9">
        <f t="shared" si="351"/>
        <v>78407.139697694249</v>
      </c>
      <c r="U48" s="9">
        <f t="shared" si="351"/>
        <v>78602.825655561581</v>
      </c>
      <c r="V48" s="9">
        <f t="shared" si="351"/>
        <v>78799</v>
      </c>
      <c r="W48" s="9">
        <f t="shared" ref="W48:Z48" si="352">V48*(1+$K48)</f>
        <v>78923.60529824291</v>
      </c>
      <c r="X48" s="9">
        <f t="shared" si="352"/>
        <v>79048.407635538984</v>
      </c>
      <c r="Y48" s="9">
        <f t="shared" si="352"/>
        <v>79173.407323467167</v>
      </c>
      <c r="Z48" s="9">
        <f t="shared" si="352"/>
        <v>79298.60467409913</v>
      </c>
      <c r="AA48" s="9">
        <f t="shared" ref="AA48" si="353">Z48*(1+$K48)</f>
        <v>79424</v>
      </c>
      <c r="AB48" s="9">
        <f t="shared" ref="AB48:AE48" si="354">AA48*(1+$L48)</f>
        <v>79497.663232603096</v>
      </c>
      <c r="AC48" s="9">
        <f t="shared" si="354"/>
        <v>79571.394785510347</v>
      </c>
      <c r="AD48" s="9">
        <f t="shared" si="354"/>
        <v>79645.194722086657</v>
      </c>
      <c r="AE48" s="9">
        <f t="shared" si="354"/>
        <v>79719.063105755718</v>
      </c>
      <c r="AF48" s="9">
        <f t="shared" ref="AF48" si="355">AE48*(1+$L48)</f>
        <v>79793.000000000029</v>
      </c>
      <c r="AG48" s="9">
        <f t="shared" ref="AG48:AJ48" si="356">AF48*(1+$M48)</f>
        <v>79838.348425331511</v>
      </c>
      <c r="AH48" s="9">
        <f t="shared" si="356"/>
        <v>79883.722623345806</v>
      </c>
      <c r="AI48" s="9">
        <f t="shared" si="356"/>
        <v>79929.122608690202</v>
      </c>
      <c r="AJ48" s="9">
        <f t="shared" si="356"/>
        <v>79974.548396020298</v>
      </c>
      <c r="AK48" s="9">
        <f t="shared" ref="AK48" si="357">AJ48*(1+$M48)</f>
        <v>80020.000000000044</v>
      </c>
      <c r="AL48" s="9">
        <f t="shared" ref="AL48:AM48" si="358">AK48*(1+$N48)</f>
        <v>80047.780703936718</v>
      </c>
      <c r="AM48" s="9">
        <f t="shared" si="358"/>
        <v>80075.571052556115</v>
      </c>
      <c r="AO48" s="18" t="s">
        <v>245</v>
      </c>
      <c r="AP48" s="8">
        <f t="shared" si="14"/>
        <v>9.0991781999576939E-3</v>
      </c>
      <c r="AQ48" s="8">
        <f t="shared" si="15"/>
        <v>5.68329724155168E-3</v>
      </c>
      <c r="AR48" s="8">
        <f t="shared" si="16"/>
        <v>3.3548945640673278E-3</v>
      </c>
      <c r="AS48" s="8">
        <f t="shared" si="17"/>
        <v>2.0537110089930461E-3</v>
      </c>
    </row>
    <row r="49" spans="1:45" x14ac:dyDescent="0.25">
      <c r="A49" s="18" t="s">
        <v>251</v>
      </c>
      <c r="B49" s="6">
        <v>89258</v>
      </c>
      <c r="C49" s="6">
        <v>99151</v>
      </c>
      <c r="D49" s="6">
        <v>107454</v>
      </c>
      <c r="E49" s="6">
        <v>114621</v>
      </c>
      <c r="F49" s="6">
        <v>121087</v>
      </c>
      <c r="G49" s="7">
        <v>126888</v>
      </c>
      <c r="I49" s="18" t="s">
        <v>251</v>
      </c>
      <c r="J49" s="8">
        <f t="shared" si="258"/>
        <v>2.1245108670749691E-2</v>
      </c>
      <c r="K49" s="8">
        <f t="shared" si="259"/>
        <v>1.62138219345489E-2</v>
      </c>
      <c r="L49" s="8">
        <f t="shared" si="260"/>
        <v>1.2997377998975601E-2</v>
      </c>
      <c r="M49" s="8">
        <f t="shared" si="261"/>
        <v>1.1036105828637011E-2</v>
      </c>
      <c r="N49" s="8">
        <f t="shared" si="262"/>
        <v>9.4030357715395585E-3</v>
      </c>
      <c r="P49" s="18" t="s">
        <v>251</v>
      </c>
      <c r="Q49" s="9">
        <f t="shared" si="5"/>
        <v>89258</v>
      </c>
      <c r="R49" s="9">
        <f t="shared" ref="R49:V49" si="359">Q49*(1+$J49)</f>
        <v>91154.295909733773</v>
      </c>
      <c r="S49" s="9">
        <f t="shared" si="359"/>
        <v>93090.878832141738</v>
      </c>
      <c r="T49" s="9">
        <f t="shared" si="359"/>
        <v>95068.604669186185</v>
      </c>
      <c r="U49" s="9">
        <f t="shared" si="359"/>
        <v>97088.347506559585</v>
      </c>
      <c r="V49" s="9">
        <f t="shared" si="359"/>
        <v>99150.999999999956</v>
      </c>
      <c r="W49" s="9">
        <f t="shared" ref="W49:Z49" si="360">V49*(1+$K49)</f>
        <v>100758.61665863241</v>
      </c>
      <c r="X49" s="9">
        <f t="shared" si="360"/>
        <v>102392.29892750696</v>
      </c>
      <c r="Y49" s="9">
        <f t="shared" si="360"/>
        <v>104052.46942978665</v>
      </c>
      <c r="Z49" s="9">
        <f t="shared" si="360"/>
        <v>105739.55764097131</v>
      </c>
      <c r="AA49" s="9">
        <f t="shared" ref="AA49" si="361">Z49*(1+$K49)</f>
        <v>107453.99999999999</v>
      </c>
      <c r="AB49" s="9">
        <f t="shared" ref="AB49:AE49" si="362">AA49*(1+$L49)</f>
        <v>108850.62025550191</v>
      </c>
      <c r="AC49" s="9">
        <f t="shared" si="362"/>
        <v>110265.39291238562</v>
      </c>
      <c r="AD49" s="9">
        <f t="shared" si="362"/>
        <v>111698.55390427346</v>
      </c>
      <c r="AE49" s="9">
        <f t="shared" si="362"/>
        <v>113150.34223130625</v>
      </c>
      <c r="AF49" s="9">
        <f t="shared" ref="AF49" si="363">AE49*(1+$L49)</f>
        <v>114620.99999999999</v>
      </c>
      <c r="AG49" s="9">
        <f t="shared" ref="AG49:AJ49" si="364">AF49*(1+$M49)</f>
        <v>115885.96948618419</v>
      </c>
      <c r="AH49" s="9">
        <f t="shared" si="364"/>
        <v>117164.89930948791</v>
      </c>
      <c r="AI49" s="9">
        <f t="shared" si="364"/>
        <v>118457.94353766902</v>
      </c>
      <c r="AJ49" s="9">
        <f t="shared" si="364"/>
        <v>119765.25793879345</v>
      </c>
      <c r="AK49" s="9">
        <f t="shared" ref="AK49" si="365">AJ49*(1+$M49)</f>
        <v>121086.99999999999</v>
      </c>
      <c r="AL49" s="9">
        <f t="shared" ref="AL49:AM49" si="366">AK49*(1+$N49)</f>
        <v>122225.58539246839</v>
      </c>
      <c r="AM49" s="9">
        <f t="shared" si="366"/>
        <v>123374.87694411114</v>
      </c>
      <c r="AO49" s="18" t="s">
        <v>251</v>
      </c>
      <c r="AP49" s="8">
        <f t="shared" si="14"/>
        <v>8.2368304206439744E-2</v>
      </c>
      <c r="AQ49" s="8">
        <f t="shared" si="15"/>
        <v>6.3074287770092968E-2</v>
      </c>
      <c r="AR49" s="8">
        <f t="shared" si="16"/>
        <v>5.0973169598774716E-2</v>
      </c>
      <c r="AS49" s="8">
        <f t="shared" si="17"/>
        <v>4.3192851381306734E-2</v>
      </c>
    </row>
    <row r="50" spans="1:45" x14ac:dyDescent="0.25">
      <c r="A50" s="18" t="s">
        <v>255</v>
      </c>
      <c r="B50" s="6">
        <v>203951</v>
      </c>
      <c r="C50" s="6">
        <v>214634</v>
      </c>
      <c r="D50" s="6">
        <v>223161</v>
      </c>
      <c r="E50" s="6">
        <v>230024</v>
      </c>
      <c r="F50" s="6">
        <v>236005</v>
      </c>
      <c r="G50" s="7">
        <v>241122</v>
      </c>
      <c r="I50" s="18" t="s">
        <v>255</v>
      </c>
      <c r="J50" s="8">
        <f t="shared" si="258"/>
        <v>1.0263205699963418E-2</v>
      </c>
      <c r="K50" s="8">
        <f t="shared" si="259"/>
        <v>7.8222818560926832E-3</v>
      </c>
      <c r="L50" s="8">
        <f t="shared" si="260"/>
        <v>6.0764204452323778E-3</v>
      </c>
      <c r="M50" s="8">
        <f t="shared" si="261"/>
        <v>5.1470688684007726E-3</v>
      </c>
      <c r="N50" s="8">
        <f t="shared" si="262"/>
        <v>4.2992229013276706E-3</v>
      </c>
      <c r="P50" s="18" t="s">
        <v>255</v>
      </c>
      <c r="Q50" s="9">
        <f t="shared" si="5"/>
        <v>203951</v>
      </c>
      <c r="R50" s="9">
        <f t="shared" ref="R50:V50" si="367">Q50*(1+$J50)</f>
        <v>206044.19106571324</v>
      </c>
      <c r="S50" s="9">
        <f t="shared" si="367"/>
        <v>208158.86498190323</v>
      </c>
      <c r="T50" s="9">
        <f t="shared" si="367"/>
        <v>210295.24223148343</v>
      </c>
      <c r="U50" s="9">
        <f t="shared" si="367"/>
        <v>212453.54556022878</v>
      </c>
      <c r="V50" s="9">
        <f t="shared" si="367"/>
        <v>214633.99999999997</v>
      </c>
      <c r="W50" s="9">
        <f t="shared" ref="W50:Z50" si="368">V50*(1+$K50)</f>
        <v>216312.92764390056</v>
      </c>
      <c r="X50" s="9">
        <f t="shared" si="368"/>
        <v>218004.98833304775</v>
      </c>
      <c r="Y50" s="9">
        <f t="shared" si="368"/>
        <v>219710.28479782306</v>
      </c>
      <c r="Z50" s="9">
        <f t="shared" si="368"/>
        <v>221428.92057219404</v>
      </c>
      <c r="AA50" s="9">
        <f t="shared" ref="AA50" si="369">Z50*(1+$K50)</f>
        <v>223161.00000000009</v>
      </c>
      <c r="AB50" s="9">
        <f t="shared" ref="AB50:AE50" si="370">AA50*(1+$L50)</f>
        <v>224517.02006297858</v>
      </c>
      <c r="AC50" s="9">
        <f t="shared" si="370"/>
        <v>225881.27987399191</v>
      </c>
      <c r="AD50" s="9">
        <f t="shared" si="370"/>
        <v>227253.82950121348</v>
      </c>
      <c r="AE50" s="9">
        <f t="shared" si="370"/>
        <v>228634.71931705199</v>
      </c>
      <c r="AF50" s="9">
        <f t="shared" ref="AF50" si="371">AE50*(1+$L50)</f>
        <v>230024.00000000009</v>
      </c>
      <c r="AG50" s="9">
        <f t="shared" ref="AG50:AJ50" si="372">AF50*(1+$M50)</f>
        <v>231207.94936938511</v>
      </c>
      <c r="AH50" s="9">
        <f t="shared" si="372"/>
        <v>232397.99260771106</v>
      </c>
      <c r="AI50" s="9">
        <f t="shared" si="372"/>
        <v>233594.16108054103</v>
      </c>
      <c r="AJ50" s="9">
        <f t="shared" si="372"/>
        <v>234796.48631487889</v>
      </c>
      <c r="AK50" s="9">
        <f t="shared" ref="AK50" si="373">AJ50*(1+$M50)</f>
        <v>236005.00000000009</v>
      </c>
      <c r="AL50" s="9">
        <f t="shared" ref="AL50:AM50" si="374">AK50*(1+$N50)</f>
        <v>237019.63810082793</v>
      </c>
      <c r="AM50" s="9">
        <f t="shared" si="374"/>
        <v>238038.63835701541</v>
      </c>
      <c r="AO50" s="18" t="s">
        <v>255</v>
      </c>
      <c r="AP50" s="8">
        <f t="shared" si="14"/>
        <v>3.9172305549928059E-2</v>
      </c>
      <c r="AQ50" s="8">
        <f t="shared" si="15"/>
        <v>2.9871021666634346E-2</v>
      </c>
      <c r="AR50" s="8">
        <f t="shared" si="16"/>
        <v>2.3581721771563761E-2</v>
      </c>
      <c r="AS50" s="8">
        <f t="shared" si="17"/>
        <v>1.9886770282556743E-2</v>
      </c>
    </row>
    <row r="51" spans="1:45" x14ac:dyDescent="0.25">
      <c r="A51" s="18" t="s">
        <v>265</v>
      </c>
      <c r="B51" s="6">
        <v>42112</v>
      </c>
      <c r="C51" s="6">
        <v>43443</v>
      </c>
      <c r="D51" s="6">
        <v>44497</v>
      </c>
      <c r="E51" s="6">
        <v>45314</v>
      </c>
      <c r="F51" s="6">
        <v>46043</v>
      </c>
      <c r="G51" s="7">
        <v>46698</v>
      </c>
      <c r="I51" s="18" t="s">
        <v>265</v>
      </c>
      <c r="J51" s="8">
        <f t="shared" si="258"/>
        <v>6.2428052493783692E-3</v>
      </c>
      <c r="K51" s="8">
        <f t="shared" si="259"/>
        <v>4.8059189919402723E-3</v>
      </c>
      <c r="L51" s="8">
        <f t="shared" si="260"/>
        <v>3.6454815320956513E-3</v>
      </c>
      <c r="M51" s="8">
        <f t="shared" si="261"/>
        <v>3.1970410584909459E-3</v>
      </c>
      <c r="N51" s="8">
        <f t="shared" si="262"/>
        <v>2.8291133581508365E-3</v>
      </c>
      <c r="P51" s="18" t="s">
        <v>265</v>
      </c>
      <c r="Q51" s="9">
        <f t="shared" si="5"/>
        <v>42112</v>
      </c>
      <c r="R51" s="9">
        <f t="shared" ref="R51:V51" si="375">Q51*(1+$J51)</f>
        <v>42374.897014661823</v>
      </c>
      <c r="S51" s="9">
        <f t="shared" si="375"/>
        <v>42639.435244186825</v>
      </c>
      <c r="T51" s="9">
        <f t="shared" si="375"/>
        <v>42905.624934359766</v>
      </c>
      <c r="U51" s="9">
        <f t="shared" si="375"/>
        <v>43173.476394927849</v>
      </c>
      <c r="V51" s="9">
        <f t="shared" si="375"/>
        <v>43443.000000000015</v>
      </c>
      <c r="W51" s="9">
        <f t="shared" ref="W51:Z51" si="376">V51*(1+$K51)</f>
        <v>43651.783538766875</v>
      </c>
      <c r="X51" s="9">
        <f t="shared" si="376"/>
        <v>43861.570474307897</v>
      </c>
      <c r="Y51" s="9">
        <f t="shared" si="376"/>
        <v>44072.365628866697</v>
      </c>
      <c r="Z51" s="9">
        <f t="shared" si="376"/>
        <v>44284.173847862206</v>
      </c>
      <c r="AA51" s="9">
        <f t="shared" ref="AA51" si="377">Z51*(1+$K51)</f>
        <v>44497.000000000029</v>
      </c>
      <c r="AB51" s="9">
        <f t="shared" ref="AB51:AE51" si="378">AA51*(1+$L51)</f>
        <v>44659.212991733686</v>
      </c>
      <c r="AC51" s="9">
        <f t="shared" si="378"/>
        <v>44822.017327932976</v>
      </c>
      <c r="AD51" s="9">
        <f t="shared" si="378"/>
        <v>44985.41516433323</v>
      </c>
      <c r="AE51" s="9">
        <f t="shared" si="378"/>
        <v>45149.408664528462</v>
      </c>
      <c r="AF51" s="9">
        <f t="shared" ref="AF51" si="379">AE51*(1+$L51)</f>
        <v>45314.000000000044</v>
      </c>
      <c r="AG51" s="9">
        <f t="shared" ref="AG51:AJ51" si="380">AF51*(1+$M51)</f>
        <v>45458.8707185245</v>
      </c>
      <c r="AH51" s="9">
        <f t="shared" si="380"/>
        <v>45604.204594684255</v>
      </c>
      <c r="AI51" s="9">
        <f t="shared" si="380"/>
        <v>45750.003109213285</v>
      </c>
      <c r="AJ51" s="9">
        <f t="shared" si="380"/>
        <v>45896.267747579528</v>
      </c>
      <c r="AK51" s="9">
        <f t="shared" ref="AK51" si="381">AJ51*(1+$M51)</f>
        <v>46043.000000000036</v>
      </c>
      <c r="AL51" s="9">
        <f t="shared" ref="AL51:AM51" si="382">AK51*(1+$N51)</f>
        <v>46173.260866349374</v>
      </c>
      <c r="AM51" s="9">
        <f t="shared" si="382"/>
        <v>46303.890255455743</v>
      </c>
      <c r="AO51" s="18" t="s">
        <v>265</v>
      </c>
      <c r="AP51" s="8">
        <f t="shared" si="14"/>
        <v>2.3742066206612494E-2</v>
      </c>
      <c r="AQ51" s="8">
        <f t="shared" si="15"/>
        <v>1.8185452750557843E-2</v>
      </c>
      <c r="AR51" s="8">
        <f t="shared" si="16"/>
        <v>1.420849458720456E-2</v>
      </c>
      <c r="AS51" s="8">
        <f t="shared" si="17"/>
        <v>1.2478153642250984E-2</v>
      </c>
    </row>
    <row r="52" spans="1:45" x14ac:dyDescent="0.25">
      <c r="A52" s="18" t="s">
        <v>455</v>
      </c>
      <c r="B52" s="6">
        <v>1415260</v>
      </c>
      <c r="C52" s="6">
        <v>1558673</v>
      </c>
      <c r="D52" s="6">
        <v>1678397</v>
      </c>
      <c r="E52" s="6">
        <v>1777854</v>
      </c>
      <c r="F52" s="6">
        <v>1864282</v>
      </c>
      <c r="G52" s="7">
        <v>1941833</v>
      </c>
      <c r="I52" s="18" t="s">
        <v>455</v>
      </c>
      <c r="J52" s="8">
        <f t="shared" si="258"/>
        <v>1.9491844700283645E-2</v>
      </c>
      <c r="K52" s="8">
        <f t="shared" si="259"/>
        <v>1.4910945886064564E-2</v>
      </c>
      <c r="L52" s="8">
        <f t="shared" si="260"/>
        <v>1.1580105801823226E-2</v>
      </c>
      <c r="M52" s="8">
        <f t="shared" si="261"/>
        <v>9.5390037017870632E-3</v>
      </c>
      <c r="N52" s="8">
        <f t="shared" si="262"/>
        <v>8.1845880959841022E-3</v>
      </c>
      <c r="P52" s="18" t="s">
        <v>455</v>
      </c>
      <c r="Q52" s="9">
        <f t="shared" si="5"/>
        <v>1415260</v>
      </c>
      <c r="R52" s="9">
        <f t="shared" ref="R52:V52" si="383">Q52*(1+$J52)</f>
        <v>1442846.0281305234</v>
      </c>
      <c r="S52" s="9">
        <f t="shared" si="383"/>
        <v>1470969.7588372647</v>
      </c>
      <c r="T52" s="9">
        <f t="shared" si="383"/>
        <v>1499641.6729353343</v>
      </c>
      <c r="U52" s="9">
        <f t="shared" si="383"/>
        <v>1528872.4555302633</v>
      </c>
      <c r="V52" s="9">
        <f t="shared" si="383"/>
        <v>1558673.0000000005</v>
      </c>
      <c r="W52" s="9">
        <f t="shared" ref="W52:Z52" si="384">V52*(1+$K52)</f>
        <v>1581914.2887570704</v>
      </c>
      <c r="X52" s="9">
        <f t="shared" si="384"/>
        <v>1605502.1271131195</v>
      </c>
      <c r="Y52" s="9">
        <f t="shared" si="384"/>
        <v>1629441.6824504647</v>
      </c>
      <c r="Z52" s="9">
        <f t="shared" si="384"/>
        <v>1653738.1992019815</v>
      </c>
      <c r="AA52" s="9">
        <f t="shared" ref="AA52" si="385">Z52*(1+$K52)</f>
        <v>1678397.0000000002</v>
      </c>
      <c r="AB52" s="9">
        <f t="shared" ref="AB52:AE52" si="386">AA52*(1+$L52)</f>
        <v>1697833.0148374629</v>
      </c>
      <c r="AC52" s="9">
        <f t="shared" si="386"/>
        <v>1717494.1007831092</v>
      </c>
      <c r="AD52" s="9">
        <f t="shared" si="386"/>
        <v>1737382.8641841849</v>
      </c>
      <c r="AE52" s="9">
        <f t="shared" si="386"/>
        <v>1757501.9415697125</v>
      </c>
      <c r="AF52" s="9">
        <f t="shared" ref="AF52" si="387">AE52*(1+$L52)</f>
        <v>1777853.9999999995</v>
      </c>
      <c r="AG52" s="9">
        <f t="shared" ref="AG52:AJ52" si="388">AF52*(1+$M52)</f>
        <v>1794812.9558872364</v>
      </c>
      <c r="AH52" s="9">
        <f t="shared" si="388"/>
        <v>1811933.6833174601</v>
      </c>
      <c r="AI52" s="9">
        <f t="shared" si="388"/>
        <v>1829217.725430018</v>
      </c>
      <c r="AJ52" s="9">
        <f t="shared" si="388"/>
        <v>1846666.6400842695</v>
      </c>
      <c r="AK52" s="9">
        <f t="shared" ref="AK52" si="389">AJ52*(1+$M52)</f>
        <v>1864282</v>
      </c>
      <c r="AL52" s="9">
        <f t="shared" ref="AL52:AM52" si="390">AK52*(1+$N52)</f>
        <v>1879540.3802647574</v>
      </c>
      <c r="AM52" s="9">
        <f t="shared" si="390"/>
        <v>1894923.6440869938</v>
      </c>
      <c r="AO52" s="18" t="s">
        <v>455</v>
      </c>
      <c r="AP52" s="8">
        <f t="shared" si="14"/>
        <v>7.5422712977799317E-2</v>
      </c>
      <c r="AQ52" s="8">
        <f t="shared" si="15"/>
        <v>5.7509041043978672E-2</v>
      </c>
      <c r="AR52" s="8">
        <f t="shared" si="16"/>
        <v>4.5018410874816318E-2</v>
      </c>
      <c r="AS52" s="8">
        <f t="shared" si="17"/>
        <v>3.7311904718011844E-2</v>
      </c>
    </row>
    <row r="53" spans="1:45" x14ac:dyDescent="0.25">
      <c r="A53" s="18" t="s">
        <v>279</v>
      </c>
      <c r="B53" s="6">
        <v>387055</v>
      </c>
      <c r="C53" s="6">
        <v>453633</v>
      </c>
      <c r="D53" s="6">
        <v>512481</v>
      </c>
      <c r="E53" s="6">
        <v>560690</v>
      </c>
      <c r="F53" s="6">
        <v>603577</v>
      </c>
      <c r="G53" s="7">
        <v>643089</v>
      </c>
      <c r="I53" s="18" t="s">
        <v>279</v>
      </c>
      <c r="J53" s="8">
        <f t="shared" si="258"/>
        <v>3.2253565475041324E-2</v>
      </c>
      <c r="K53" s="8">
        <f t="shared" si="259"/>
        <v>2.4695020369094101E-2</v>
      </c>
      <c r="L53" s="8">
        <f t="shared" si="260"/>
        <v>1.8143535968367264E-2</v>
      </c>
      <c r="M53" s="8">
        <f t="shared" si="261"/>
        <v>1.4850276391148443E-2</v>
      </c>
      <c r="N53" s="8">
        <f t="shared" si="262"/>
        <v>1.2762657707971581E-2</v>
      </c>
      <c r="P53" s="18" t="s">
        <v>279</v>
      </c>
      <c r="Q53" s="9">
        <f t="shared" si="5"/>
        <v>387055</v>
      </c>
      <c r="R53" s="9">
        <f t="shared" ref="R53:V53" si="391">Q53*(1+$J53)</f>
        <v>399538.90378494211</v>
      </c>
      <c r="S53" s="9">
        <f t="shared" si="391"/>
        <v>412425.45797799597</v>
      </c>
      <c r="T53" s="9">
        <f t="shared" si="391"/>
        <v>425727.6494904632</v>
      </c>
      <c r="U53" s="9">
        <f t="shared" si="391"/>
        <v>439458.88410783932</v>
      </c>
      <c r="V53" s="9">
        <f t="shared" si="391"/>
        <v>453633.00000000012</v>
      </c>
      <c r="W53" s="9">
        <f t="shared" ref="W53:Z53" si="392">V53*(1+$K53)</f>
        <v>464835.47617509338</v>
      </c>
      <c r="X53" s="9">
        <f t="shared" si="392"/>
        <v>476314.59772751486</v>
      </c>
      <c r="Y53" s="9">
        <f t="shared" si="392"/>
        <v>488077.19642049272</v>
      </c>
      <c r="Z53" s="9">
        <f t="shared" si="392"/>
        <v>500130.27272778715</v>
      </c>
      <c r="AA53" s="9">
        <f t="shared" ref="AA53" si="393">Z53*(1+$K53)</f>
        <v>512481.00000000047</v>
      </c>
      <c r="AB53" s="9">
        <f t="shared" ref="AB53:AE53" si="394">AA53*(1+$L53)</f>
        <v>521779.21745660529</v>
      </c>
      <c r="AC53" s="9">
        <f t="shared" si="394"/>
        <v>531246.13745607575</v>
      </c>
      <c r="AD53" s="9">
        <f t="shared" si="394"/>
        <v>540884.82085906621</v>
      </c>
      <c r="AE53" s="9">
        <f t="shared" si="394"/>
        <v>550698.38406106655</v>
      </c>
      <c r="AF53" s="9">
        <f t="shared" ref="AF53" si="395">AE53*(1+$L53)</f>
        <v>560690.00000000023</v>
      </c>
      <c r="AG53" s="9">
        <f t="shared" ref="AG53:AJ53" si="396">AF53*(1+$M53)</f>
        <v>569016.40146975324</v>
      </c>
      <c r="AH53" s="9">
        <f t="shared" si="396"/>
        <v>577466.45230267581</v>
      </c>
      <c r="AI53" s="9">
        <f t="shared" si="396"/>
        <v>586041.98872598645</v>
      </c>
      <c r="AJ53" s="9">
        <f t="shared" si="396"/>
        <v>594744.87423538568</v>
      </c>
      <c r="AK53" s="9">
        <f t="shared" ref="AK53" si="397">AJ53*(1+$M53)</f>
        <v>603577</v>
      </c>
      <c r="AL53" s="9">
        <f t="shared" ref="AL53:AM53" si="398">AK53*(1+$N53)</f>
        <v>611280.24665140442</v>
      </c>
      <c r="AM53" s="9">
        <f t="shared" si="398"/>
        <v>619081.80720306071</v>
      </c>
      <c r="AO53" s="18" t="s">
        <v>279</v>
      </c>
      <c r="AP53" s="8">
        <f t="shared" si="14"/>
        <v>0.12707755349063254</v>
      </c>
      <c r="AQ53" s="8">
        <f t="shared" si="15"/>
        <v>9.545082167542418E-2</v>
      </c>
      <c r="AR53" s="8">
        <f t="shared" si="16"/>
        <v>7.1097484481570258E-2</v>
      </c>
      <c r="AS53" s="8">
        <f t="shared" si="17"/>
        <v>5.8555426404242959E-2</v>
      </c>
    </row>
    <row r="54" spans="1:45" x14ac:dyDescent="0.25">
      <c r="A54" s="18" t="s">
        <v>457</v>
      </c>
      <c r="B54" s="6">
        <v>1466494</v>
      </c>
      <c r="C54" s="6">
        <v>1544853</v>
      </c>
      <c r="D54" s="6">
        <v>1612167</v>
      </c>
      <c r="E54" s="6">
        <v>1668575</v>
      </c>
      <c r="F54" s="6">
        <v>1716971</v>
      </c>
      <c r="G54" s="7">
        <v>1758539</v>
      </c>
      <c r="I54" s="18" t="s">
        <v>457</v>
      </c>
      <c r="J54" s="8">
        <f t="shared" si="258"/>
        <v>1.046522986542664E-2</v>
      </c>
      <c r="K54" s="8">
        <f t="shared" si="259"/>
        <v>8.5665802374566002E-3</v>
      </c>
      <c r="L54" s="8">
        <f t="shared" si="260"/>
        <v>6.9018551792854321E-3</v>
      </c>
      <c r="M54" s="8">
        <f t="shared" si="261"/>
        <v>5.7347255606585712E-3</v>
      </c>
      <c r="N54" s="8">
        <f t="shared" si="262"/>
        <v>4.7957949551988843E-3</v>
      </c>
      <c r="P54" s="18" t="s">
        <v>457</v>
      </c>
      <c r="Q54" s="9">
        <f t="shared" si="5"/>
        <v>1466494</v>
      </c>
      <c r="R54" s="9">
        <f t="shared" ref="R54:V54" si="399">Q54*(1+$J54)</f>
        <v>1481841.196806269</v>
      </c>
      <c r="S54" s="9">
        <f t="shared" si="399"/>
        <v>1497349.0055549056</v>
      </c>
      <c r="T54" s="9">
        <f t="shared" si="399"/>
        <v>1513019.1070868056</v>
      </c>
      <c r="U54" s="9">
        <f t="shared" si="399"/>
        <v>1528853.1998332515</v>
      </c>
      <c r="V54" s="9">
        <f t="shared" si="399"/>
        <v>1544852.9999999995</v>
      </c>
      <c r="W54" s="9">
        <f t="shared" ref="W54:Z54" si="400">V54*(1+$K54)</f>
        <v>1558087.1071795751</v>
      </c>
      <c r="X54" s="9">
        <f t="shared" si="400"/>
        <v>1571434.5854001755</v>
      </c>
      <c r="Y54" s="9">
        <f t="shared" si="400"/>
        <v>1584896.4058639205</v>
      </c>
      <c r="Z54" s="9">
        <f t="shared" si="400"/>
        <v>1598473.5480928102</v>
      </c>
      <c r="AA54" s="9">
        <f t="shared" ref="AA54" si="401">Z54*(1+$K54)</f>
        <v>1612166.9999999993</v>
      </c>
      <c r="AB54" s="9">
        <f t="shared" ref="AB54:AE54" si="402">AA54*(1+$L54)</f>
        <v>1623293.9431588224</v>
      </c>
      <c r="AC54" s="9">
        <f t="shared" si="402"/>
        <v>1634497.6828679158</v>
      </c>
      <c r="AD54" s="9">
        <f t="shared" si="402"/>
        <v>1645778.7491659478</v>
      </c>
      <c r="AE54" s="9">
        <f t="shared" si="402"/>
        <v>1657137.6757498367</v>
      </c>
      <c r="AF54" s="9">
        <f t="shared" ref="AF54" si="403">AE54*(1+$L54)</f>
        <v>1668574.9999999998</v>
      </c>
      <c r="AG54" s="9">
        <f t="shared" ref="AG54:AJ54" si="404">AF54*(1+$M54)</f>
        <v>1678143.8197023757</v>
      </c>
      <c r="AH54" s="9">
        <f t="shared" si="404"/>
        <v>1687767.5139596842</v>
      </c>
      <c r="AI54" s="9">
        <f t="shared" si="404"/>
        <v>1697446.3974624379</v>
      </c>
      <c r="AJ54" s="9">
        <f t="shared" si="404"/>
        <v>1707180.7867058136</v>
      </c>
      <c r="AK54" s="9">
        <f t="shared" ref="AK54" si="405">AJ54*(1+$M54)</f>
        <v>1716971.0000000007</v>
      </c>
      <c r="AL54" s="9">
        <f t="shared" ref="AL54:AM54" si="406">AK54*(1+$N54)</f>
        <v>1725205.2408600235</v>
      </c>
      <c r="AM54" s="9">
        <f t="shared" si="406"/>
        <v>1733478.9714508227</v>
      </c>
      <c r="AO54" s="18" t="s">
        <v>457</v>
      </c>
      <c r="AP54" s="8">
        <f t="shared" si="14"/>
        <v>4.0563757279927164E-2</v>
      </c>
      <c r="AQ54" s="8">
        <f t="shared" si="15"/>
        <v>3.3001283184460731E-2</v>
      </c>
      <c r="AR54" s="8">
        <f t="shared" si="16"/>
        <v>2.6703088840038997E-2</v>
      </c>
      <c r="AS54" s="8">
        <f t="shared" si="17"/>
        <v>2.2181803234561863E-2</v>
      </c>
    </row>
    <row r="55" spans="1:45" x14ac:dyDescent="0.25">
      <c r="A55" s="18" t="s">
        <v>316</v>
      </c>
      <c r="B55" s="6">
        <v>542638</v>
      </c>
      <c r="C55" s="6">
        <v>592955</v>
      </c>
      <c r="D55" s="6">
        <v>635684</v>
      </c>
      <c r="E55" s="6">
        <v>668774</v>
      </c>
      <c r="F55" s="6">
        <v>696407</v>
      </c>
      <c r="G55" s="7">
        <v>720542</v>
      </c>
      <c r="I55" s="18" t="s">
        <v>316</v>
      </c>
      <c r="J55" s="8">
        <f t="shared" si="258"/>
        <v>1.7893418781177894E-2</v>
      </c>
      <c r="K55" s="8">
        <f t="shared" si="259"/>
        <v>1.4013901606630519E-2</v>
      </c>
      <c r="L55" s="8">
        <f t="shared" si="260"/>
        <v>1.0200595136667268E-2</v>
      </c>
      <c r="M55" s="8">
        <f t="shared" si="261"/>
        <v>8.1304891818818614E-3</v>
      </c>
      <c r="N55" s="8">
        <f t="shared" si="262"/>
        <v>6.8371567724783144E-3</v>
      </c>
      <c r="P55" s="18" t="s">
        <v>316</v>
      </c>
      <c r="Q55" s="9">
        <f t="shared" si="5"/>
        <v>542638</v>
      </c>
      <c r="R55" s="9">
        <f t="shared" ref="R55:V55" si="407">Q55*(1+$J55)</f>
        <v>552347.64898058085</v>
      </c>
      <c r="S55" s="9">
        <f t="shared" si="407"/>
        <v>562231.03677658946</v>
      </c>
      <c r="T55" s="9">
        <f t="shared" si="407"/>
        <v>572291.27216940885</v>
      </c>
      <c r="U55" s="9">
        <f t="shared" si="407"/>
        <v>582531.51956714911</v>
      </c>
      <c r="V55" s="9">
        <f t="shared" si="407"/>
        <v>592955</v>
      </c>
      <c r="W55" s="9">
        <f t="shared" ref="W55:Z55" si="408">V55*(1+$K55)</f>
        <v>601264.61302715959</v>
      </c>
      <c r="X55" s="9">
        <f t="shared" si="408"/>
        <v>609690.676153671</v>
      </c>
      <c r="Y55" s="9">
        <f t="shared" si="408"/>
        <v>618234.82129976852</v>
      </c>
      <c r="Z55" s="9">
        <f t="shared" si="408"/>
        <v>626898.70325525629</v>
      </c>
      <c r="AA55" s="9">
        <f t="shared" ref="AA55" si="409">Z55*(1+$K55)</f>
        <v>635683.99999999977</v>
      </c>
      <c r="AB55" s="9">
        <f t="shared" ref="AB55:AE55" si="410">AA55*(1+$L55)</f>
        <v>642168.355118857</v>
      </c>
      <c r="AC55" s="9">
        <f t="shared" si="410"/>
        <v>648718.854519004</v>
      </c>
      <c r="AD55" s="9">
        <f t="shared" si="410"/>
        <v>655336.17291147495</v>
      </c>
      <c r="AE55" s="9">
        <f t="shared" si="410"/>
        <v>662020.99188975792</v>
      </c>
      <c r="AF55" s="9">
        <f t="shared" ref="AF55" si="411">AE55*(1+$L55)</f>
        <v>668774.00000000023</v>
      </c>
      <c r="AG55" s="9">
        <f t="shared" ref="AG55:AJ55" si="412">AF55*(1+$M55)</f>
        <v>674211.45977212407</v>
      </c>
      <c r="AH55" s="9">
        <f t="shared" si="412"/>
        <v>679693.12875210214</v>
      </c>
      <c r="AI55" s="9">
        <f t="shared" si="412"/>
        <v>685219.36638242053</v>
      </c>
      <c r="AJ55" s="9">
        <f t="shared" si="412"/>
        <v>690790.53502800874</v>
      </c>
      <c r="AK55" s="9">
        <f t="shared" ref="AK55" si="413">AJ55*(1+$M55)</f>
        <v>696407.00000000035</v>
      </c>
      <c r="AL55" s="9">
        <f t="shared" ref="AL55:AM55" si="414">AK55*(1+$N55)</f>
        <v>701168.44383645162</v>
      </c>
      <c r="AM55" s="9">
        <f t="shared" si="414"/>
        <v>705962.44241087604</v>
      </c>
      <c r="AO55" s="18" t="s">
        <v>316</v>
      </c>
      <c r="AP55" s="8">
        <f t="shared" si="14"/>
        <v>6.9426221068049424E-2</v>
      </c>
      <c r="AQ55" s="8">
        <f t="shared" si="15"/>
        <v>5.326910880460977E-2</v>
      </c>
      <c r="AR55" s="8">
        <f t="shared" si="16"/>
        <v>3.9296846508371792E-2</v>
      </c>
      <c r="AS55" s="8">
        <f t="shared" si="17"/>
        <v>3.1595604215946052E-2</v>
      </c>
    </row>
    <row r="56" spans="1:45" x14ac:dyDescent="0.25">
      <c r="A56" s="18" t="s">
        <v>458</v>
      </c>
      <c r="B56" s="6">
        <v>984054</v>
      </c>
      <c r="C56" s="6">
        <v>1011799</v>
      </c>
      <c r="D56" s="6">
        <v>1031377</v>
      </c>
      <c r="E56" s="6">
        <v>1045155</v>
      </c>
      <c r="F56" s="6">
        <v>1055506</v>
      </c>
      <c r="G56" s="7">
        <v>1063764</v>
      </c>
      <c r="I56" s="18" t="s">
        <v>458</v>
      </c>
      <c r="J56" s="8">
        <f t="shared" si="258"/>
        <v>5.5763784226974256E-3</v>
      </c>
      <c r="K56" s="8">
        <f t="shared" si="259"/>
        <v>3.8403288501887012E-3</v>
      </c>
      <c r="L56" s="8">
        <f t="shared" si="260"/>
        <v>2.6576046222690497E-3</v>
      </c>
      <c r="M56" s="8">
        <f t="shared" si="261"/>
        <v>1.9729583307706022E-3</v>
      </c>
      <c r="N56" s="8">
        <f t="shared" si="262"/>
        <v>1.5598731396455623E-3</v>
      </c>
      <c r="P56" s="18" t="s">
        <v>458</v>
      </c>
      <c r="Q56" s="9">
        <f t="shared" si="5"/>
        <v>984054</v>
      </c>
      <c r="R56" s="9">
        <f t="shared" ref="R56:V56" si="415">Q56*(1+$J56)</f>
        <v>989541.45749236911</v>
      </c>
      <c r="S56" s="9">
        <f t="shared" si="415"/>
        <v>995059.51512429409</v>
      </c>
      <c r="T56" s="9">
        <f t="shared" si="415"/>
        <v>1000608.3435337329</v>
      </c>
      <c r="U56" s="9">
        <f t="shared" si="415"/>
        <v>1006188.1143101854</v>
      </c>
      <c r="V56" s="9">
        <f t="shared" si="415"/>
        <v>1011798.9999999993</v>
      </c>
      <c r="W56" s="9">
        <f t="shared" ref="W56:Z56" si="416">V56*(1+$K56)</f>
        <v>1015684.6408902914</v>
      </c>
      <c r="X56" s="9">
        <f t="shared" si="416"/>
        <v>1019585.2039193959</v>
      </c>
      <c r="Y56" s="9">
        <f t="shared" si="416"/>
        <v>1023500.7463932331</v>
      </c>
      <c r="Z56" s="9">
        <f t="shared" si="416"/>
        <v>1027431.3258377967</v>
      </c>
      <c r="AA56" s="9">
        <f t="shared" ref="AA56" si="417">Z56*(1+$K56)</f>
        <v>1031376.9999999992</v>
      </c>
      <c r="AB56" s="9">
        <f t="shared" ref="AB56:AE56" si="418">AA56*(1+$L56)</f>
        <v>1034117.9922825012</v>
      </c>
      <c r="AC56" s="9">
        <f t="shared" si="418"/>
        <v>1036866.2690387628</v>
      </c>
      <c r="AD56" s="9">
        <f t="shared" si="418"/>
        <v>1039621.8496280351</v>
      </c>
      <c r="AE56" s="9">
        <f t="shared" si="418"/>
        <v>1042384.7534610184</v>
      </c>
      <c r="AF56" s="9">
        <f t="shared" ref="AF56" si="419">AE56*(1+$L56)</f>
        <v>1045154.9999999992</v>
      </c>
      <c r="AG56" s="9">
        <f t="shared" ref="AG56:AJ56" si="420">AF56*(1+$M56)</f>
        <v>1047217.0472641957</v>
      </c>
      <c r="AH56" s="9">
        <f t="shared" si="420"/>
        <v>1049283.1628617207</v>
      </c>
      <c r="AI56" s="9">
        <f t="shared" si="420"/>
        <v>1051353.3548192261</v>
      </c>
      <c r="AJ56" s="9">
        <f t="shared" si="420"/>
        <v>1053427.6311792003</v>
      </c>
      <c r="AK56" s="9">
        <f t="shared" ref="AK56" si="421">AJ56*(1+$M56)</f>
        <v>1055505.9999999993</v>
      </c>
      <c r="AL56" s="9">
        <f t="shared" ref="AL56:AM56" si="422">AK56*(1+$N56)</f>
        <v>1057152.4554581339</v>
      </c>
      <c r="AM56" s="9">
        <f t="shared" si="422"/>
        <v>1058801.4791779134</v>
      </c>
      <c r="AO56" s="18" t="s">
        <v>458</v>
      </c>
      <c r="AP56" s="8">
        <f t="shared" si="14"/>
        <v>2.0727529813551932E-2</v>
      </c>
      <c r="AQ56" s="8">
        <f t="shared" si="15"/>
        <v>1.4253628149211715E-2</v>
      </c>
      <c r="AR56" s="8">
        <f t="shared" si="16"/>
        <v>9.9827514256286467E-3</v>
      </c>
      <c r="AS56" s="8">
        <f t="shared" si="17"/>
        <v>7.4996844273678099E-3</v>
      </c>
    </row>
    <row r="57" spans="1:45" x14ac:dyDescent="0.25">
      <c r="A57" s="18" t="s">
        <v>347</v>
      </c>
      <c r="B57" s="6">
        <v>715090</v>
      </c>
      <c r="C57" s="6">
        <v>783145</v>
      </c>
      <c r="D57" s="6">
        <v>840192</v>
      </c>
      <c r="E57" s="6">
        <v>888368</v>
      </c>
      <c r="F57" s="6">
        <v>929316</v>
      </c>
      <c r="G57" s="7">
        <v>965766</v>
      </c>
      <c r="I57" s="18" t="s">
        <v>347</v>
      </c>
      <c r="J57" s="8">
        <f t="shared" si="258"/>
        <v>1.83481879424503E-2</v>
      </c>
      <c r="K57" s="8">
        <f t="shared" si="259"/>
        <v>1.4161856903196934E-2</v>
      </c>
      <c r="L57" s="8">
        <f t="shared" si="260"/>
        <v>1.1213532446418206E-2</v>
      </c>
      <c r="M57" s="8">
        <f t="shared" si="261"/>
        <v>9.0532873543958114E-3</v>
      </c>
      <c r="N57" s="8">
        <f t="shared" si="262"/>
        <v>7.7242265373740349E-3</v>
      </c>
      <c r="P57" s="18" t="s">
        <v>347</v>
      </c>
      <c r="Q57" s="9">
        <f t="shared" si="5"/>
        <v>715090</v>
      </c>
      <c r="R57" s="9">
        <f t="shared" ref="R57:V57" si="423">Q57*(1+$J57)</f>
        <v>728210.60571576678</v>
      </c>
      <c r="S57" s="9">
        <f t="shared" si="423"/>
        <v>741571.95077112527</v>
      </c>
      <c r="T57" s="9">
        <f t="shared" si="423"/>
        <v>755178.45229672338</v>
      </c>
      <c r="U57" s="9">
        <f t="shared" si="423"/>
        <v>769034.60846955236</v>
      </c>
      <c r="V57" s="9">
        <f t="shared" si="423"/>
        <v>783145.00000000035</v>
      </c>
      <c r="W57" s="9">
        <f t="shared" ref="W57:Z57" si="424">V57*(1+$K57)</f>
        <v>794235.78742445447</v>
      </c>
      <c r="X57" s="9">
        <f t="shared" si="424"/>
        <v>805483.64099335752</v>
      </c>
      <c r="Y57" s="9">
        <f t="shared" si="424"/>
        <v>816890.78505497146</v>
      </c>
      <c r="Z57" s="9">
        <f t="shared" si="424"/>
        <v>828459.47545846016</v>
      </c>
      <c r="AA57" s="9">
        <f t="shared" ref="AA57" si="425">Z57*(1+$K57)</f>
        <v>840192.00000000047</v>
      </c>
      <c r="AB57" s="9">
        <f t="shared" ref="AB57:AE57" si="426">AA57*(1+$L57)</f>
        <v>849613.5202532215</v>
      </c>
      <c r="AC57" s="9">
        <f t="shared" si="426"/>
        <v>859140.68902949663</v>
      </c>
      <c r="AD57" s="9">
        <f t="shared" si="426"/>
        <v>868774.69102196698</v>
      </c>
      <c r="AE57" s="9">
        <f t="shared" si="426"/>
        <v>878516.7242083688</v>
      </c>
      <c r="AF57" s="9">
        <f t="shared" ref="AF57" si="427">AE57*(1+$L57)</f>
        <v>888368.00000000035</v>
      </c>
      <c r="AG57" s="9">
        <f t="shared" ref="AG57:AJ57" si="428">AF57*(1+$M57)</f>
        <v>896410.6507804502</v>
      </c>
      <c r="AH57" s="9">
        <f t="shared" si="428"/>
        <v>904526.11398950662</v>
      </c>
      <c r="AI57" s="9">
        <f t="shared" si="428"/>
        <v>912715.04881900863</v>
      </c>
      <c r="AJ57" s="9">
        <f t="shared" si="428"/>
        <v>920978.12042864854</v>
      </c>
      <c r="AK57" s="9">
        <f t="shared" ref="AK57" si="429">AJ57*(1+$M57)</f>
        <v>929316.00000000047</v>
      </c>
      <c r="AL57" s="9">
        <f t="shared" ref="AL57:AM57" si="430">AK57*(1+$N57)</f>
        <v>936494.24730880675</v>
      </c>
      <c r="AM57" s="9">
        <f t="shared" si="430"/>
        <v>943727.94102596759</v>
      </c>
      <c r="AO57" s="18" t="s">
        <v>347</v>
      </c>
      <c r="AP57" s="8">
        <f t="shared" si="14"/>
        <v>7.1016489497164215E-2</v>
      </c>
      <c r="AQ57" s="8">
        <f t="shared" si="15"/>
        <v>5.4786810077782702E-2</v>
      </c>
      <c r="AR57" s="8">
        <f t="shared" si="16"/>
        <v>4.3380510580932334E-2</v>
      </c>
      <c r="AS57" s="8">
        <f t="shared" si="17"/>
        <v>3.5342410600288095E-2</v>
      </c>
    </row>
    <row r="58" spans="1:45" x14ac:dyDescent="0.25">
      <c r="A58" s="18" t="s">
        <v>364</v>
      </c>
      <c r="B58" s="6">
        <v>73723</v>
      </c>
      <c r="C58" s="6">
        <v>74225</v>
      </c>
      <c r="D58" s="6">
        <v>74692</v>
      </c>
      <c r="E58" s="6">
        <v>75096</v>
      </c>
      <c r="F58" s="6">
        <v>75451</v>
      </c>
      <c r="G58" s="7">
        <v>75772</v>
      </c>
      <c r="I58" s="18" t="s">
        <v>364</v>
      </c>
      <c r="J58" s="8">
        <f t="shared" si="258"/>
        <v>1.3581602967374096E-3</v>
      </c>
      <c r="K58" s="8">
        <f t="shared" si="259"/>
        <v>1.2551812228021042E-3</v>
      </c>
      <c r="L58" s="8">
        <f t="shared" si="260"/>
        <v>1.0794429151594898E-3</v>
      </c>
      <c r="M58" s="8">
        <f t="shared" si="261"/>
        <v>9.4367376052240104E-4</v>
      </c>
      <c r="N58" s="8">
        <f t="shared" si="262"/>
        <v>8.4943903507084251E-4</v>
      </c>
      <c r="P58" s="18" t="s">
        <v>364</v>
      </c>
      <c r="Q58" s="9">
        <f t="shared" si="5"/>
        <v>73723</v>
      </c>
      <c r="R58" s="9">
        <f t="shared" ref="R58:V58" si="431">Q58*(1+$J58)</f>
        <v>73823.127651556366</v>
      </c>
      <c r="S58" s="9">
        <f t="shared" si="431"/>
        <v>73923.391292513683</v>
      </c>
      <c r="T58" s="9">
        <f t="shared" si="431"/>
        <v>74023.791107567362</v>
      </c>
      <c r="U58" s="9">
        <f t="shared" si="431"/>
        <v>74124.327281663645</v>
      </c>
      <c r="V58" s="9">
        <f t="shared" si="431"/>
        <v>74224.999999999971</v>
      </c>
      <c r="W58" s="9">
        <f t="shared" ref="W58:Z58" si="432">V58*(1+$K58)</f>
        <v>74318.165826262455</v>
      </c>
      <c r="X58" s="9">
        <f t="shared" si="432"/>
        <v>74411.448592520668</v>
      </c>
      <c r="Y58" s="9">
        <f t="shared" si="432"/>
        <v>74504.848445555501</v>
      </c>
      <c r="Z58" s="9">
        <f t="shared" si="432"/>
        <v>74598.365532332085</v>
      </c>
      <c r="AA58" s="9">
        <f t="shared" ref="AA58" si="433">Z58*(1+$K58)</f>
        <v>74692</v>
      </c>
      <c r="AB58" s="9">
        <f t="shared" ref="AB58:AE58" si="434">AA58*(1+$L58)</f>
        <v>74772.625750219086</v>
      </c>
      <c r="AC58" s="9">
        <f t="shared" si="434"/>
        <v>74853.338531333036</v>
      </c>
      <c r="AD58" s="9">
        <f t="shared" si="434"/>
        <v>74934.138437286718</v>
      </c>
      <c r="AE58" s="9">
        <f t="shared" si="434"/>
        <v>75015.025562126422</v>
      </c>
      <c r="AF58" s="9">
        <f t="shared" ref="AF58" si="435">AE58*(1+$L58)</f>
        <v>75095.999999999971</v>
      </c>
      <c r="AG58" s="9">
        <f t="shared" ref="AG58:AJ58" si="436">AF58*(1+$M58)</f>
        <v>75166.866124720167</v>
      </c>
      <c r="AH58" s="9">
        <f t="shared" si="436"/>
        <v>75237.799123942765</v>
      </c>
      <c r="AI58" s="9">
        <f t="shared" si="436"/>
        <v>75308.799060775491</v>
      </c>
      <c r="AJ58" s="9">
        <f t="shared" si="436"/>
        <v>75379.865998385605</v>
      </c>
      <c r="AK58" s="9">
        <f t="shared" ref="AK58" si="437">AJ58*(1+$M58)</f>
        <v>75450.999999999971</v>
      </c>
      <c r="AL58" s="9">
        <f t="shared" ref="AL58:AM58" si="438">AK58*(1+$N58)</f>
        <v>75515.091024635098</v>
      </c>
      <c r="AM58" s="9">
        <f t="shared" si="438"/>
        <v>75579.236490688345</v>
      </c>
      <c r="AO58" s="18" t="s">
        <v>364</v>
      </c>
      <c r="AP58" s="8">
        <f t="shared" si="14"/>
        <v>5.3403195774211123E-3</v>
      </c>
      <c r="AQ58" s="8">
        <f t="shared" si="15"/>
        <v>4.8537847942758706E-3</v>
      </c>
      <c r="AR58" s="8">
        <f t="shared" si="16"/>
        <v>4.1885585805353292E-3</v>
      </c>
      <c r="AS58" s="8">
        <f t="shared" si="17"/>
        <v>3.6855397675247918E-3</v>
      </c>
    </row>
    <row r="59" spans="1:45" x14ac:dyDescent="0.25">
      <c r="A59" s="18" t="s">
        <v>370</v>
      </c>
      <c r="B59" s="6">
        <v>261900</v>
      </c>
      <c r="C59" s="6">
        <v>304567</v>
      </c>
      <c r="D59" s="6">
        <v>340548</v>
      </c>
      <c r="E59" s="6">
        <v>370871</v>
      </c>
      <c r="F59" s="6">
        <v>398005</v>
      </c>
      <c r="G59" s="7">
        <v>422755</v>
      </c>
      <c r="I59" s="18" t="s">
        <v>370</v>
      </c>
      <c r="J59" s="8">
        <f t="shared" si="258"/>
        <v>3.0645875029111425E-2</v>
      </c>
      <c r="K59" s="8">
        <f t="shared" si="259"/>
        <v>2.2584246091274851E-2</v>
      </c>
      <c r="L59" s="8">
        <f t="shared" si="260"/>
        <v>1.7205988396359784E-2</v>
      </c>
      <c r="M59" s="8">
        <f t="shared" si="261"/>
        <v>1.4222242233641991E-2</v>
      </c>
      <c r="N59" s="8">
        <f t="shared" si="262"/>
        <v>1.2138732987660328E-2</v>
      </c>
      <c r="P59" s="18" t="s">
        <v>370</v>
      </c>
      <c r="Q59" s="9">
        <f t="shared" si="5"/>
        <v>261900</v>
      </c>
      <c r="R59" s="9">
        <f t="shared" ref="R59:V59" si="439">Q59*(1+$J59)</f>
        <v>269926.15467012429</v>
      </c>
      <c r="S59" s="9">
        <f t="shared" si="439"/>
        <v>278198.27787323354</v>
      </c>
      <c r="T59" s="9">
        <f t="shared" si="439"/>
        <v>286723.90753025067</v>
      </c>
      <c r="U59" s="9">
        <f t="shared" si="439"/>
        <v>295510.81256828125</v>
      </c>
      <c r="V59" s="9">
        <f t="shared" si="439"/>
        <v>304566.99999999994</v>
      </c>
      <c r="W59" s="9">
        <f t="shared" ref="W59:Z59" si="440">V59*(1+$K59)</f>
        <v>311445.41607928125</v>
      </c>
      <c r="X59" s="9">
        <f t="shared" si="440"/>
        <v>318479.17600001523</v>
      </c>
      <c r="Y59" s="9">
        <f t="shared" si="440"/>
        <v>325671.788085746</v>
      </c>
      <c r="Z59" s="9">
        <f t="shared" si="440"/>
        <v>333026.83989285998</v>
      </c>
      <c r="AA59" s="9">
        <f t="shared" ref="AA59" si="441">Z59*(1+$K59)</f>
        <v>340547.99999999994</v>
      </c>
      <c r="AB59" s="9">
        <f t="shared" ref="AB59:AE59" si="442">AA59*(1+$L59)</f>
        <v>346407.4649364035</v>
      </c>
      <c r="AC59" s="9">
        <f t="shared" si="442"/>
        <v>352367.74775851169</v>
      </c>
      <c r="AD59" s="9">
        <f t="shared" si="442"/>
        <v>358430.58313769609</v>
      </c>
      <c r="AE59" s="9">
        <f t="shared" si="442"/>
        <v>364597.73559206375</v>
      </c>
      <c r="AF59" s="9">
        <f t="shared" ref="AF59" si="443">AE59*(1+$L59)</f>
        <v>370870.99999999983</v>
      </c>
      <c r="AG59" s="9">
        <f t="shared" ref="AG59:AJ59" si="444">AF59*(1+$M59)</f>
        <v>376145.61719943286</v>
      </c>
      <c r="AH59" s="9">
        <f t="shared" si="444"/>
        <v>381495.25128236599</v>
      </c>
      <c r="AI59" s="9">
        <f t="shared" si="444"/>
        <v>386920.96915708791</v>
      </c>
      <c r="AJ59" s="9">
        <f t="shared" si="444"/>
        <v>392423.85290571552</v>
      </c>
      <c r="AK59" s="9">
        <f t="shared" ref="AK59" si="445">AJ59*(1+$M59)</f>
        <v>398004.99999999971</v>
      </c>
      <c r="AL59" s="9">
        <f t="shared" ref="AL59:AM59" si="446">AK59*(1+$N59)</f>
        <v>402836.27642275346</v>
      </c>
      <c r="AM59" s="9">
        <f t="shared" si="446"/>
        <v>407726.19841999258</v>
      </c>
      <c r="AO59" s="18" t="s">
        <v>370</v>
      </c>
      <c r="AP59" s="8">
        <f t="shared" si="14"/>
        <v>0.11950878510181652</v>
      </c>
      <c r="AQ59" s="8">
        <f t="shared" si="15"/>
        <v>8.7692668912164401E-2</v>
      </c>
      <c r="AR59" s="8">
        <f t="shared" si="16"/>
        <v>6.7480266262100894E-2</v>
      </c>
      <c r="AS59" s="8">
        <f t="shared" si="17"/>
        <v>5.5940473881788334E-2</v>
      </c>
    </row>
    <row r="60" spans="1:45" x14ac:dyDescent="0.25">
      <c r="A60" s="18" t="s">
        <v>373</v>
      </c>
      <c r="B60" s="6">
        <v>322265</v>
      </c>
      <c r="C60" s="6">
        <v>355760</v>
      </c>
      <c r="D60" s="6">
        <v>384794</v>
      </c>
      <c r="E60" s="6">
        <v>407451</v>
      </c>
      <c r="F60" s="6">
        <v>426418</v>
      </c>
      <c r="G60" s="7">
        <v>443052</v>
      </c>
      <c r="I60" s="18" t="s">
        <v>373</v>
      </c>
      <c r="J60" s="8">
        <f t="shared" si="258"/>
        <v>1.9973280689894679E-2</v>
      </c>
      <c r="K60" s="8">
        <f t="shared" si="259"/>
        <v>1.5814095953549989E-2</v>
      </c>
      <c r="L60" s="8">
        <f t="shared" si="260"/>
        <v>1.1508226718599524E-2</v>
      </c>
      <c r="M60" s="8">
        <f t="shared" si="261"/>
        <v>9.1414109534788679E-3</v>
      </c>
      <c r="N60" s="8">
        <f t="shared" si="262"/>
        <v>7.682773975424384E-3</v>
      </c>
      <c r="P60" s="18" t="s">
        <v>373</v>
      </c>
      <c r="Q60" s="9">
        <f t="shared" si="5"/>
        <v>322265</v>
      </c>
      <c r="R60" s="9">
        <f t="shared" ref="R60:V60" si="447">Q60*(1+$J60)</f>
        <v>328701.68930152891</v>
      </c>
      <c r="S60" s="9">
        <f t="shared" si="447"/>
        <v>335266.94040519092</v>
      </c>
      <c r="T60" s="9">
        <f t="shared" si="447"/>
        <v>341963.32111194602</v>
      </c>
      <c r="U60" s="9">
        <f t="shared" si="447"/>
        <v>348793.4505101635</v>
      </c>
      <c r="V60" s="9">
        <f t="shared" si="447"/>
        <v>355759.99999999988</v>
      </c>
      <c r="W60" s="9">
        <f t="shared" ref="W60:Z60" si="448">V60*(1+$K60)</f>
        <v>361386.02277643484</v>
      </c>
      <c r="X60" s="9">
        <f t="shared" si="448"/>
        <v>367101.01601689321</v>
      </c>
      <c r="Y60" s="9">
        <f t="shared" si="448"/>
        <v>372906.38670883002</v>
      </c>
      <c r="Z60" s="9">
        <f t="shared" si="448"/>
        <v>378803.5640899351</v>
      </c>
      <c r="AA60" s="9">
        <f t="shared" ref="AA60" si="449">Z60*(1+$K60)</f>
        <v>384794.00000000006</v>
      </c>
      <c r="AB60" s="9">
        <f t="shared" ref="AB60:AE60" si="450">AA60*(1+$L60)</f>
        <v>389222.29659195687</v>
      </c>
      <c r="AC60" s="9">
        <f t="shared" si="450"/>
        <v>393701.55502507108</v>
      </c>
      <c r="AD60" s="9">
        <f t="shared" si="450"/>
        <v>398232.36177976476</v>
      </c>
      <c r="AE60" s="9">
        <f t="shared" si="450"/>
        <v>402815.31008580961</v>
      </c>
      <c r="AF60" s="9">
        <f t="shared" ref="AF60" si="451">AE60*(1+$L60)</f>
        <v>407451.00000000006</v>
      </c>
      <c r="AG60" s="9">
        <f t="shared" ref="AG60:AJ60" si="452">AF60*(1+$M60)</f>
        <v>411175.67703440599</v>
      </c>
      <c r="AH60" s="9">
        <f t="shared" si="452"/>
        <v>414934.40287225239</v>
      </c>
      <c r="AI60" s="9">
        <f t="shared" si="452"/>
        <v>418727.48876764404</v>
      </c>
      <c r="AJ60" s="9">
        <f t="shared" si="452"/>
        <v>422555.24881998729</v>
      </c>
      <c r="AK60" s="9">
        <f t="shared" ref="AK60" si="453">AJ60*(1+$M60)</f>
        <v>426418.00000000029</v>
      </c>
      <c r="AL60" s="9">
        <f t="shared" ref="AL60:AM60" si="454">AK60*(1+$N60)</f>
        <v>429694.07311305281</v>
      </c>
      <c r="AM60" s="9">
        <f t="shared" si="454"/>
        <v>432995.31555535988</v>
      </c>
      <c r="AO60" s="18" t="s">
        <v>373</v>
      </c>
      <c r="AP60" s="8">
        <f t="shared" si="14"/>
        <v>7.7905332209842651E-2</v>
      </c>
      <c r="AQ60" s="8">
        <f t="shared" si="15"/>
        <v>6.0259382594696188E-2</v>
      </c>
      <c r="AR60" s="8">
        <f t="shared" si="16"/>
        <v>4.4384183365041956E-2</v>
      </c>
      <c r="AS60" s="8">
        <f t="shared" si="17"/>
        <v>3.5571093017670419E-2</v>
      </c>
    </row>
    <row r="61" spans="1:45" x14ac:dyDescent="0.25">
      <c r="A61" s="18" t="s">
        <v>377</v>
      </c>
      <c r="B61" s="6">
        <v>184653</v>
      </c>
      <c r="C61" s="6">
        <v>201790</v>
      </c>
      <c r="D61" s="6">
        <v>215932</v>
      </c>
      <c r="E61" s="6">
        <v>227843</v>
      </c>
      <c r="F61" s="6">
        <v>238660</v>
      </c>
      <c r="G61" s="7">
        <v>248474</v>
      </c>
      <c r="I61" s="18" t="s">
        <v>377</v>
      </c>
      <c r="J61" s="8">
        <f t="shared" si="258"/>
        <v>1.7908297379854332E-2</v>
      </c>
      <c r="K61" s="8">
        <f t="shared" si="259"/>
        <v>1.3639377199629932E-2</v>
      </c>
      <c r="L61" s="8">
        <f t="shared" si="260"/>
        <v>1.0796516649202781E-2</v>
      </c>
      <c r="M61" s="8">
        <f t="shared" si="261"/>
        <v>9.3197912259559423E-3</v>
      </c>
      <c r="N61" s="8">
        <f t="shared" si="262"/>
        <v>8.0922199105892823E-3</v>
      </c>
      <c r="P61" s="18" t="s">
        <v>377</v>
      </c>
      <c r="Q61" s="9">
        <f t="shared" si="5"/>
        <v>184653</v>
      </c>
      <c r="R61" s="9">
        <f t="shared" ref="R61:V61" si="455">Q61*(1+$J61)</f>
        <v>187959.82083608225</v>
      </c>
      <c r="S61" s="9">
        <f t="shared" si="455"/>
        <v>191325.86120307894</v>
      </c>
      <c r="T61" s="9">
        <f t="shared" si="455"/>
        <v>194752.18162196042</v>
      </c>
      <c r="U61" s="9">
        <f t="shared" si="455"/>
        <v>198239.8616058219</v>
      </c>
      <c r="V61" s="9">
        <f t="shared" si="455"/>
        <v>201790.00000000012</v>
      </c>
      <c r="W61" s="9">
        <f t="shared" ref="W61:Z61" si="456">V61*(1+$K61)</f>
        <v>204542.28992511344</v>
      </c>
      <c r="X61" s="9">
        <f t="shared" si="456"/>
        <v>207332.11937067812</v>
      </c>
      <c r="Y61" s="9">
        <f t="shared" si="456"/>
        <v>210160.00035237349</v>
      </c>
      <c r="Z61" s="9">
        <f t="shared" si="456"/>
        <v>213026.45186945389</v>
      </c>
      <c r="AA61" s="9">
        <f t="shared" ref="AA61" si="457">Z61*(1+$K61)</f>
        <v>215932.00000000017</v>
      </c>
      <c r="AB61" s="9">
        <f t="shared" ref="AB61:AE61" si="458">AA61*(1+$L61)</f>
        <v>218263.31343309584</v>
      </c>
      <c r="AC61" s="9">
        <f t="shared" si="458"/>
        <v>220619.79693048642</v>
      </c>
      <c r="AD61" s="9">
        <f t="shared" si="458"/>
        <v>223001.72224119015</v>
      </c>
      <c r="AE61" s="9">
        <f t="shared" si="458"/>
        <v>225409.36404816806</v>
      </c>
      <c r="AF61" s="9">
        <f t="shared" ref="AF61" si="459">AE61*(1+$L61)</f>
        <v>227843.00000000032</v>
      </c>
      <c r="AG61" s="9">
        <f t="shared" ref="AG61:AJ61" si="460">AF61*(1+$M61)</f>
        <v>229966.44919229581</v>
      </c>
      <c r="AH61" s="9">
        <f t="shared" si="460"/>
        <v>232109.68848774242</v>
      </c>
      <c r="AI61" s="9">
        <f t="shared" si="460"/>
        <v>234272.90232596986</v>
      </c>
      <c r="AJ61" s="9">
        <f t="shared" si="460"/>
        <v>236456.27686554668</v>
      </c>
      <c r="AK61" s="9">
        <f t="shared" ref="AK61" si="461">AJ61*(1+$M61)</f>
        <v>238660.00000000041</v>
      </c>
      <c r="AL61" s="9">
        <f t="shared" ref="AL61:AM61" si="462">AK61*(1+$N61)</f>
        <v>240591.28920386164</v>
      </c>
      <c r="AM61" s="9">
        <f t="shared" si="462"/>
        <v>242538.20682467148</v>
      </c>
      <c r="AO61" s="18" t="s">
        <v>377</v>
      </c>
      <c r="AP61" s="8">
        <f t="shared" si="14"/>
        <v>6.9078109142841862E-2</v>
      </c>
      <c r="AQ61" s="8">
        <f t="shared" si="15"/>
        <v>5.2723109644552561E-2</v>
      </c>
      <c r="AR61" s="8">
        <f t="shared" si="16"/>
        <v>4.2365428632655119E-2</v>
      </c>
      <c r="AS61" s="8">
        <f t="shared" si="17"/>
        <v>3.6541347202605608E-2</v>
      </c>
    </row>
    <row r="62" spans="1:45" x14ac:dyDescent="0.25">
      <c r="A62" s="18" t="s">
        <v>381</v>
      </c>
      <c r="B62" s="6">
        <v>438816</v>
      </c>
      <c r="C62" s="6">
        <v>472115</v>
      </c>
      <c r="D62" s="6">
        <v>498160</v>
      </c>
      <c r="E62" s="6">
        <v>520376</v>
      </c>
      <c r="F62" s="6">
        <v>539897</v>
      </c>
      <c r="G62" s="7">
        <v>557545</v>
      </c>
      <c r="I62" s="18" t="s">
        <v>381</v>
      </c>
      <c r="J62" s="8">
        <f t="shared" si="258"/>
        <v>1.4736001716737057E-2</v>
      </c>
      <c r="K62" s="8">
        <f t="shared" si="259"/>
        <v>1.0797620160671428E-2</v>
      </c>
      <c r="L62" s="8">
        <f t="shared" si="260"/>
        <v>8.7642464004669129E-3</v>
      </c>
      <c r="M62" s="8">
        <f t="shared" si="261"/>
        <v>7.392541595194313E-3</v>
      </c>
      <c r="N62" s="8">
        <f t="shared" si="262"/>
        <v>6.4537033637466212E-3</v>
      </c>
      <c r="P62" s="18" t="s">
        <v>381</v>
      </c>
      <c r="Q62" s="9">
        <f t="shared" si="5"/>
        <v>438816</v>
      </c>
      <c r="R62" s="9">
        <f t="shared" ref="R62:V62" si="463">Q62*(1+$J62)</f>
        <v>445282.39332933171</v>
      </c>
      <c r="S62" s="9">
        <f t="shared" si="463"/>
        <v>451844.07544186554</v>
      </c>
      <c r="T62" s="9">
        <f t="shared" si="463"/>
        <v>458502.45051327435</v>
      </c>
      <c r="U62" s="9">
        <f t="shared" si="463"/>
        <v>465258.94341116608</v>
      </c>
      <c r="V62" s="9">
        <f t="shared" si="463"/>
        <v>472115.00000000029</v>
      </c>
      <c r="W62" s="9">
        <f t="shared" ref="W62:Z62" si="464">V62*(1+$K62)</f>
        <v>477212.71844215569</v>
      </c>
      <c r="X62" s="9">
        <f t="shared" si="464"/>
        <v>482365.48011173552</v>
      </c>
      <c r="Y62" s="9">
        <f t="shared" si="464"/>
        <v>487573.87934460194</v>
      </c>
      <c r="Z62" s="9">
        <f t="shared" si="464"/>
        <v>492838.51689402998</v>
      </c>
      <c r="AA62" s="9">
        <f t="shared" ref="AA62" si="465">Z62*(1+$K62)</f>
        <v>498160.00000000035</v>
      </c>
      <c r="AB62" s="9">
        <f t="shared" ref="AB62:AE62" si="466">AA62*(1+$L62)</f>
        <v>502525.99698685698</v>
      </c>
      <c r="AC62" s="9">
        <f t="shared" si="466"/>
        <v>506930.25864709006</v>
      </c>
      <c r="AD62" s="9">
        <f t="shared" si="466"/>
        <v>511373.12034172559</v>
      </c>
      <c r="AE62" s="9">
        <f t="shared" si="466"/>
        <v>515854.92037097609</v>
      </c>
      <c r="AF62" s="9">
        <f t="shared" ref="AF62" si="467">AE62*(1+$L62)</f>
        <v>520376.00000000058</v>
      </c>
      <c r="AG62" s="9">
        <f t="shared" ref="AG62:AJ62" si="468">AF62*(1+$M62)</f>
        <v>524222.90122514142</v>
      </c>
      <c r="AH62" s="9">
        <f t="shared" si="468"/>
        <v>528098.24082760175</v>
      </c>
      <c r="AI62" s="9">
        <f t="shared" si="468"/>
        <v>532002.22903926868</v>
      </c>
      <c r="AJ62" s="9">
        <f t="shared" si="468"/>
        <v>535935.07764617761</v>
      </c>
      <c r="AK62" s="9">
        <f t="shared" ref="AK62" si="469">AJ62*(1+$M62)</f>
        <v>539897.0000000007</v>
      </c>
      <c r="AL62" s="9">
        <f t="shared" ref="AL62:AM62" si="470">AK62*(1+$N62)</f>
        <v>543381.33508497744</v>
      </c>
      <c r="AM62" s="9">
        <f t="shared" si="470"/>
        <v>546888.1570350125</v>
      </c>
      <c r="AO62" s="18" t="s">
        <v>381</v>
      </c>
      <c r="AP62" s="8">
        <f t="shared" si="14"/>
        <v>5.6144684370336706E-2</v>
      </c>
      <c r="AQ62" s="8">
        <f t="shared" si="15"/>
        <v>4.1795107043007006E-2</v>
      </c>
      <c r="AR62" s="8">
        <f t="shared" si="16"/>
        <v>3.4112468693824796E-2</v>
      </c>
      <c r="AS62" s="8">
        <f t="shared" si="17"/>
        <v>2.8939869660283293E-2</v>
      </c>
    </row>
    <row r="63" spans="1:45" x14ac:dyDescent="0.25">
      <c r="A63" s="18" t="s">
        <v>385</v>
      </c>
      <c r="B63" s="6">
        <v>476727</v>
      </c>
      <c r="C63" s="6">
        <v>505142</v>
      </c>
      <c r="D63" s="6">
        <v>528478</v>
      </c>
      <c r="E63" s="6">
        <v>548354</v>
      </c>
      <c r="F63" s="6">
        <v>565100</v>
      </c>
      <c r="G63" s="7">
        <v>579426</v>
      </c>
      <c r="I63" s="18" t="s">
        <v>385</v>
      </c>
      <c r="J63" s="8">
        <f t="shared" si="258"/>
        <v>1.1646413029342551E-2</v>
      </c>
      <c r="K63" s="8">
        <f t="shared" si="259"/>
        <v>9.0732343583095343E-3</v>
      </c>
      <c r="L63" s="8">
        <f t="shared" si="260"/>
        <v>7.4113061029099647E-3</v>
      </c>
      <c r="M63" s="8">
        <f t="shared" si="261"/>
        <v>6.0344630231117247E-3</v>
      </c>
      <c r="N63" s="8">
        <f t="shared" si="262"/>
        <v>5.0196065644034782E-3</v>
      </c>
      <c r="P63" s="18" t="s">
        <v>385</v>
      </c>
      <c r="Q63" s="9">
        <f t="shared" si="5"/>
        <v>476727</v>
      </c>
      <c r="R63" s="9">
        <f t="shared" ref="R63:V63" si="471">Q63*(1+$J63)</f>
        <v>482279.1595442394</v>
      </c>
      <c r="S63" s="9">
        <f t="shared" si="471"/>
        <v>487895.98183173581</v>
      </c>
      <c r="T63" s="9">
        <f t="shared" si="471"/>
        <v>493578.21995150484</v>
      </c>
      <c r="U63" s="9">
        <f t="shared" si="471"/>
        <v>499326.63576334773</v>
      </c>
      <c r="V63" s="9">
        <f t="shared" si="471"/>
        <v>505141.99999999977</v>
      </c>
      <c r="W63" s="9">
        <f t="shared" ref="W63:Z63" si="472">V63*(1+$K63)</f>
        <v>509725.27175022499</v>
      </c>
      <c r="X63" s="9">
        <f t="shared" si="472"/>
        <v>514350.1285991678</v>
      </c>
      <c r="Y63" s="9">
        <f t="shared" si="472"/>
        <v>519016.94785817468</v>
      </c>
      <c r="Z63" s="9">
        <f t="shared" si="472"/>
        <v>523726.11026202643</v>
      </c>
      <c r="AA63" s="9">
        <f t="shared" ref="AA63" si="473">Z63*(1+$K63)</f>
        <v>528477.99999999965</v>
      </c>
      <c r="AB63" s="9">
        <f t="shared" ref="AB63:AE63" si="474">AA63*(1+$L63)</f>
        <v>532394.71222665336</v>
      </c>
      <c r="AC63" s="9">
        <f t="shared" si="474"/>
        <v>536340.45240653574</v>
      </c>
      <c r="AD63" s="9">
        <f t="shared" si="474"/>
        <v>540315.43567469378</v>
      </c>
      <c r="AE63" s="9">
        <f t="shared" si="474"/>
        <v>544319.87876060605</v>
      </c>
      <c r="AF63" s="9">
        <f t="shared" ref="AF63" si="475">AE63*(1+$L63)</f>
        <v>548353.99999999977</v>
      </c>
      <c r="AG63" s="9">
        <f t="shared" ref="AG63:AJ63" si="476">AF63*(1+$M63)</f>
        <v>551663.02193657518</v>
      </c>
      <c r="AH63" s="9">
        <f t="shared" si="476"/>
        <v>554992.01204366947</v>
      </c>
      <c r="AI63" s="9">
        <f t="shared" si="476"/>
        <v>558341.09081846941</v>
      </c>
      <c r="AJ63" s="9">
        <f t="shared" si="476"/>
        <v>561710.37948529737</v>
      </c>
      <c r="AK63" s="9">
        <f t="shared" ref="AK63" si="477">AJ63*(1+$M63)</f>
        <v>565099.99999999942</v>
      </c>
      <c r="AL63" s="9">
        <f t="shared" ref="AL63:AM63" si="478">AK63*(1+$N63)</f>
        <v>567936.57966954377</v>
      </c>
      <c r="AM63" s="9">
        <f t="shared" si="478"/>
        <v>570787.3978530179</v>
      </c>
      <c r="AO63" s="18" t="s">
        <v>385</v>
      </c>
      <c r="AP63" s="8">
        <f t="shared" si="14"/>
        <v>4.4741688251938909E-2</v>
      </c>
      <c r="AQ63" s="8">
        <f t="shared" si="15"/>
        <v>3.5082296327270231E-2</v>
      </c>
      <c r="AR63" s="8">
        <f t="shared" si="16"/>
        <v>2.8568737378073489E-2</v>
      </c>
      <c r="AS63" s="8">
        <f t="shared" si="17"/>
        <v>2.3323880965796247E-2</v>
      </c>
    </row>
    <row r="64" spans="1:45" x14ac:dyDescent="0.25">
      <c r="A64" s="18" t="s">
        <v>393</v>
      </c>
      <c r="B64" s="6">
        <v>141422</v>
      </c>
      <c r="C64" s="6">
        <v>167786</v>
      </c>
      <c r="D64" s="6">
        <v>189956</v>
      </c>
      <c r="E64" s="6">
        <v>208161</v>
      </c>
      <c r="F64" s="6">
        <v>223844</v>
      </c>
      <c r="G64" s="7">
        <v>237883</v>
      </c>
      <c r="I64" s="18" t="s">
        <v>393</v>
      </c>
      <c r="J64" s="8">
        <f t="shared" si="258"/>
        <v>3.4779339989307712E-2</v>
      </c>
      <c r="K64" s="8">
        <f t="shared" si="259"/>
        <v>2.5131217735741451E-2</v>
      </c>
      <c r="L64" s="8">
        <f t="shared" si="260"/>
        <v>1.8472413064938964E-2</v>
      </c>
      <c r="M64" s="8">
        <f t="shared" si="261"/>
        <v>1.4633549554218472E-2</v>
      </c>
      <c r="N64" s="8">
        <f t="shared" si="262"/>
        <v>1.2240220870921137E-2</v>
      </c>
      <c r="P64" s="18" t="s">
        <v>393</v>
      </c>
      <c r="Q64" s="9">
        <f t="shared" si="5"/>
        <v>141422</v>
      </c>
      <c r="R64" s="9">
        <f t="shared" ref="R64:V64" si="479">Q64*(1+$J64)</f>
        <v>146340.56381996788</v>
      </c>
      <c r="S64" s="9">
        <f t="shared" si="479"/>
        <v>151430.19204328951</v>
      </c>
      <c r="T64" s="9">
        <f t="shared" si="479"/>
        <v>156696.83417700924</v>
      </c>
      <c r="U64" s="9">
        <f t="shared" si="479"/>
        <v>162146.64664809962</v>
      </c>
      <c r="V64" s="9">
        <f t="shared" si="479"/>
        <v>167786.00000000003</v>
      </c>
      <c r="W64" s="9">
        <f t="shared" ref="W64:Z64" si="480">V64*(1+$K64)</f>
        <v>172002.66649900915</v>
      </c>
      <c r="X64" s="9">
        <f t="shared" si="480"/>
        <v>176325.30296192388</v>
      </c>
      <c r="Y64" s="9">
        <f t="shared" si="480"/>
        <v>180756.57254298058</v>
      </c>
      <c r="Z64" s="9">
        <f t="shared" si="480"/>
        <v>185299.20532472458</v>
      </c>
      <c r="AA64" s="9">
        <f t="shared" ref="AA64" si="481">Z64*(1+$K64)</f>
        <v>189956.00000000009</v>
      </c>
      <c r="AB64" s="9">
        <f t="shared" ref="AB64:AE64" si="482">AA64*(1+$L64)</f>
        <v>193464.94569616363</v>
      </c>
      <c r="AC64" s="9">
        <f t="shared" si="482"/>
        <v>197038.71008664914</v>
      </c>
      <c r="AD64" s="9">
        <f t="shared" si="482"/>
        <v>200678.49052915248</v>
      </c>
      <c r="AE64" s="9">
        <f t="shared" si="482"/>
        <v>204385.50649945543</v>
      </c>
      <c r="AF64" s="9">
        <f t="shared" ref="AF64" si="483">AE64*(1+$L64)</f>
        <v>208161.00000000015</v>
      </c>
      <c r="AG64" s="9">
        <f t="shared" ref="AG64:AJ64" si="484">AF64*(1+$M64)</f>
        <v>211207.13430875581</v>
      </c>
      <c r="AH64" s="9">
        <f t="shared" si="484"/>
        <v>214297.84437486745</v>
      </c>
      <c r="AI64" s="9">
        <f t="shared" si="484"/>
        <v>217433.78249988926</v>
      </c>
      <c r="AJ64" s="9">
        <f t="shared" si="484"/>
        <v>220615.61053086256</v>
      </c>
      <c r="AK64" s="9">
        <f t="shared" ref="AK64" si="485">AJ64*(1+$M64)</f>
        <v>223844.00000000009</v>
      </c>
      <c r="AL64" s="9">
        <f t="shared" ref="AL64:AM64" si="486">AK64*(1+$N64)</f>
        <v>226583.90000063056</v>
      </c>
      <c r="AM64" s="9">
        <f t="shared" si="486"/>
        <v>229357.33698243299</v>
      </c>
      <c r="AO64" s="18" t="s">
        <v>393</v>
      </c>
      <c r="AP64" s="8">
        <f t="shared" si="14"/>
        <v>0.13585450944841015</v>
      </c>
      <c r="AQ64" s="8">
        <f t="shared" si="15"/>
        <v>9.7204669133283308E-2</v>
      </c>
      <c r="AR64" s="8">
        <f t="shared" si="16"/>
        <v>7.1906805601173518E-2</v>
      </c>
      <c r="AS64" s="8">
        <f t="shared" si="17"/>
        <v>5.7331680874359754E-2</v>
      </c>
    </row>
    <row r="65" spans="1:45" x14ac:dyDescent="0.25">
      <c r="A65" s="18" t="s">
        <v>399</v>
      </c>
      <c r="B65" s="6">
        <v>45463</v>
      </c>
      <c r="C65" s="6">
        <v>47232</v>
      </c>
      <c r="D65" s="6">
        <v>48716</v>
      </c>
      <c r="E65" s="6">
        <v>49888</v>
      </c>
      <c r="F65" s="6">
        <v>50841</v>
      </c>
      <c r="G65" s="7">
        <v>51669</v>
      </c>
      <c r="I65" s="18" t="s">
        <v>399</v>
      </c>
      <c r="J65" s="8">
        <f t="shared" si="258"/>
        <v>7.6637817219329385E-3</v>
      </c>
      <c r="K65" s="8">
        <f t="shared" si="259"/>
        <v>6.2063579707780647E-3</v>
      </c>
      <c r="L65" s="8">
        <f t="shared" si="260"/>
        <v>4.7659159517545735E-3</v>
      </c>
      <c r="M65" s="8">
        <f t="shared" si="261"/>
        <v>3.7916949164802372E-3</v>
      </c>
      <c r="N65" s="8">
        <f t="shared" si="262"/>
        <v>3.236199792812755E-3</v>
      </c>
      <c r="P65" s="18" t="s">
        <v>399</v>
      </c>
      <c r="Q65" s="9">
        <f t="shared" si="5"/>
        <v>45463</v>
      </c>
      <c r="R65" s="9">
        <f t="shared" ref="R65:V65" si="487">Q65*(1+$J65)</f>
        <v>45811.418508424234</v>
      </c>
      <c r="S65" s="9">
        <f t="shared" si="487"/>
        <v>46162.507220244916</v>
      </c>
      <c r="T65" s="9">
        <f t="shared" si="487"/>
        <v>46516.286599318024</v>
      </c>
      <c r="U65" s="9">
        <f t="shared" si="487"/>
        <v>46872.777266330071</v>
      </c>
      <c r="V65" s="9">
        <f t="shared" si="487"/>
        <v>47232.000000000007</v>
      </c>
      <c r="W65" s="9">
        <f t="shared" ref="W65:Z65" si="488">V65*(1+$K65)</f>
        <v>47525.138699675794</v>
      </c>
      <c r="X65" s="9">
        <f t="shared" si="488"/>
        <v>47820.096723056857</v>
      </c>
      <c r="Y65" s="9">
        <f t="shared" si="488"/>
        <v>48116.885361517379</v>
      </c>
      <c r="Z65" s="9">
        <f t="shared" si="488"/>
        <v>48415.515976509851</v>
      </c>
      <c r="AA65" s="9">
        <f t="shared" ref="AA65" si="489">Z65*(1+$K65)</f>
        <v>48715.999999999993</v>
      </c>
      <c r="AB65" s="9">
        <f t="shared" ref="AB65:AE65" si="490">AA65*(1+$L65)</f>
        <v>48948.17636150567</v>
      </c>
      <c r="AC65" s="9">
        <f t="shared" si="490"/>
        <v>49181.459256036265</v>
      </c>
      <c r="AD65" s="9">
        <f t="shared" si="490"/>
        <v>49415.853957235173</v>
      </c>
      <c r="AE65" s="9">
        <f t="shared" si="490"/>
        <v>49651.365763879534</v>
      </c>
      <c r="AF65" s="9">
        <f t="shared" ref="AF65" si="491">AE65*(1+$L65)</f>
        <v>49888.000000000007</v>
      </c>
      <c r="AG65" s="9">
        <f t="shared" ref="AG65:AJ65" si="492">AF65*(1+$M65)</f>
        <v>50077.160075993372</v>
      </c>
      <c r="AH65" s="9">
        <f t="shared" si="492"/>
        <v>50267.03738928528</v>
      </c>
      <c r="AI65" s="9">
        <f t="shared" si="492"/>
        <v>50457.634659420757</v>
      </c>
      <c r="AJ65" s="9">
        <f t="shared" si="492"/>
        <v>50648.954616256502</v>
      </c>
      <c r="AK65" s="9">
        <f t="shared" ref="AK65" si="493">AJ65*(1+$M65)</f>
        <v>50841</v>
      </c>
      <c r="AL65" s="9">
        <f t="shared" ref="AL65:AM65" si="494">AK65*(1+$N65)</f>
        <v>51005.531633666396</v>
      </c>
      <c r="AM65" s="9">
        <f t="shared" si="494"/>
        <v>51170.595724571569</v>
      </c>
      <c r="AO65" s="18" t="s">
        <v>399</v>
      </c>
      <c r="AP65" s="8">
        <f t="shared" si="14"/>
        <v>2.9518142784785439E-2</v>
      </c>
      <c r="AQ65" s="8">
        <f t="shared" si="15"/>
        <v>2.3590074377764697E-2</v>
      </c>
      <c r="AR65" s="8">
        <f t="shared" si="16"/>
        <v>1.8212164370604213E-2</v>
      </c>
      <c r="AS65" s="8">
        <f t="shared" si="17"/>
        <v>1.46914217096576E-2</v>
      </c>
    </row>
    <row r="66" spans="1:45" x14ac:dyDescent="0.25">
      <c r="A66" s="18" t="s">
        <v>402</v>
      </c>
      <c r="B66" s="6">
        <v>22436</v>
      </c>
      <c r="C66" s="6">
        <v>22762</v>
      </c>
      <c r="D66" s="6">
        <v>22994</v>
      </c>
      <c r="E66" s="6">
        <v>23148</v>
      </c>
      <c r="F66" s="6">
        <v>23247</v>
      </c>
      <c r="G66" s="7">
        <v>23315</v>
      </c>
      <c r="I66" s="18" t="s">
        <v>402</v>
      </c>
      <c r="J66" s="8">
        <f t="shared" si="258"/>
        <v>2.8892994457407895E-3</v>
      </c>
      <c r="K66" s="8">
        <f t="shared" si="259"/>
        <v>2.0302248156092162E-3</v>
      </c>
      <c r="L66" s="8">
        <f t="shared" si="260"/>
        <v>1.3359058042574645E-3</v>
      </c>
      <c r="M66" s="8">
        <f t="shared" si="261"/>
        <v>8.5390591791378867E-4</v>
      </c>
      <c r="N66" s="8">
        <f t="shared" si="262"/>
        <v>5.8433842128891023E-4</v>
      </c>
      <c r="P66" s="18" t="s">
        <v>402</v>
      </c>
      <c r="Q66" s="9">
        <f t="shared" si="5"/>
        <v>22436</v>
      </c>
      <c r="R66" s="9">
        <f t="shared" ref="R66:V66" si="495">Q66*(1+$J66)</f>
        <v>22500.824322364639</v>
      </c>
      <c r="S66" s="9">
        <f t="shared" si="495"/>
        <v>22565.835941607958</v>
      </c>
      <c r="T66" s="9">
        <f t="shared" si="495"/>
        <v>22631.035398886725</v>
      </c>
      <c r="U66" s="9">
        <f t="shared" si="495"/>
        <v>22696.42323692127</v>
      </c>
      <c r="V66" s="9">
        <f t="shared" si="495"/>
        <v>22762.000000000004</v>
      </c>
      <c r="W66" s="9">
        <f t="shared" ref="W66:Z66" si="496">V66*(1+$K66)</f>
        <v>22808.2119772529</v>
      </c>
      <c r="X66" s="9">
        <f t="shared" si="496"/>
        <v>22854.517775208795</v>
      </c>
      <c r="Y66" s="9">
        <f t="shared" si="496"/>
        <v>22900.917584344807</v>
      </c>
      <c r="Z66" s="9">
        <f t="shared" si="496"/>
        <v>22947.411595524765</v>
      </c>
      <c r="AA66" s="9">
        <f t="shared" ref="AA66" si="497">Z66*(1+$K66)</f>
        <v>22994</v>
      </c>
      <c r="AB66" s="9">
        <f t="shared" ref="AB66:AE66" si="498">AA66*(1+$L66)</f>
        <v>23024.717818063094</v>
      </c>
      <c r="AC66" s="9">
        <f t="shared" si="498"/>
        <v>23055.476672237633</v>
      </c>
      <c r="AD66" s="9">
        <f t="shared" si="498"/>
        <v>23086.276617344</v>
      </c>
      <c r="AE66" s="9">
        <f t="shared" si="498"/>
        <v>23117.117708275804</v>
      </c>
      <c r="AF66" s="9">
        <f t="shared" ref="AF66" si="499">AE66*(1+$L66)</f>
        <v>23147.999999999993</v>
      </c>
      <c r="AG66" s="9">
        <f t="shared" ref="AG66:AJ66" si="500">AF66*(1+$M66)</f>
        <v>23167.766214187861</v>
      </c>
      <c r="AH66" s="9">
        <f t="shared" si="500"/>
        <v>23187.549306862998</v>
      </c>
      <c r="AI66" s="9">
        <f t="shared" si="500"/>
        <v>23207.349292438048</v>
      </c>
      <c r="AJ66" s="9">
        <f t="shared" si="500"/>
        <v>23227.166185337952</v>
      </c>
      <c r="AK66" s="9">
        <f t="shared" ref="AK66" si="501">AJ66*(1+$M66)</f>
        <v>23246.999999999978</v>
      </c>
      <c r="AL66" s="9">
        <f t="shared" ref="AL66:AM66" si="502">AK66*(1+$N66)</f>
        <v>23260.584115279682</v>
      </c>
      <c r="AM66" s="9">
        <f t="shared" si="502"/>
        <v>23274.176168279864</v>
      </c>
      <c r="AO66" s="18" t="s">
        <v>402</v>
      </c>
      <c r="AP66" s="8">
        <f t="shared" si="14"/>
        <v>1.0740840103248184E-2</v>
      </c>
      <c r="AQ66" s="8">
        <f t="shared" si="15"/>
        <v>7.4471071552829893E-3</v>
      </c>
      <c r="AR66" s="8">
        <f t="shared" si="16"/>
        <v>4.8704064351634702E-3</v>
      </c>
      <c r="AS66" s="8">
        <f t="shared" si="17"/>
        <v>3.1497424523024881E-3</v>
      </c>
    </row>
    <row r="67" spans="1:45" x14ac:dyDescent="0.25">
      <c r="A67" s="18" t="s">
        <v>404</v>
      </c>
      <c r="B67" s="6">
        <v>15410</v>
      </c>
      <c r="C67" s="6">
        <v>15603</v>
      </c>
      <c r="D67" s="6">
        <v>15722</v>
      </c>
      <c r="E67" s="6">
        <v>15784</v>
      </c>
      <c r="F67" s="6">
        <v>15817</v>
      </c>
      <c r="G67" s="7">
        <v>15833</v>
      </c>
      <c r="I67" s="18" t="s">
        <v>404</v>
      </c>
      <c r="J67" s="8">
        <f t="shared" si="258"/>
        <v>2.4924117321032391E-3</v>
      </c>
      <c r="K67" s="8">
        <f t="shared" si="259"/>
        <v>1.5207154993979177E-3</v>
      </c>
      <c r="L67" s="8">
        <f t="shared" si="260"/>
        <v>7.8746255571648938E-4</v>
      </c>
      <c r="M67" s="8">
        <f t="shared" si="261"/>
        <v>4.1779570453126524E-4</v>
      </c>
      <c r="N67" s="8">
        <f t="shared" si="262"/>
        <v>2.0223215375447801E-4</v>
      </c>
      <c r="P67" s="18" t="s">
        <v>404</v>
      </c>
      <c r="Q67" s="9">
        <f t="shared" si="5"/>
        <v>15410</v>
      </c>
      <c r="R67" s="9">
        <f t="shared" ref="R67:V67" si="503">Q67*(1+$J67)</f>
        <v>15448.408064791711</v>
      </c>
      <c r="S67" s="9">
        <f t="shared" si="503"/>
        <v>15486.911858294716</v>
      </c>
      <c r="T67" s="9">
        <f t="shared" si="503"/>
        <v>15525.511619104378</v>
      </c>
      <c r="U67" s="9">
        <f t="shared" si="503"/>
        <v>15564.207586410739</v>
      </c>
      <c r="V67" s="9">
        <f t="shared" si="503"/>
        <v>15603</v>
      </c>
      <c r="W67" s="9">
        <f t="shared" ref="W67:Z67" si="504">V67*(1+$K67)</f>
        <v>15626.727723937105</v>
      </c>
      <c r="X67" s="9">
        <f t="shared" si="504"/>
        <v>15650.491530991767</v>
      </c>
      <c r="Y67" s="9">
        <f t="shared" si="504"/>
        <v>15674.291476036142</v>
      </c>
      <c r="Z67" s="9">
        <f t="shared" si="504"/>
        <v>15698.127614025831</v>
      </c>
      <c r="AA67" s="9">
        <f t="shared" ref="AA67" si="505">Z67*(1+$K67)</f>
        <v>15722.000000000005</v>
      </c>
      <c r="AB67" s="9">
        <f t="shared" ref="AB67:AE67" si="506">AA67*(1+$L67)</f>
        <v>15734.380486300981</v>
      </c>
      <c r="AC67" s="9">
        <f t="shared" si="506"/>
        <v>15746.77072177134</v>
      </c>
      <c r="AD67" s="9">
        <f t="shared" si="506"/>
        <v>15759.170714088188</v>
      </c>
      <c r="AE67" s="9">
        <f t="shared" si="506"/>
        <v>15771.580470934676</v>
      </c>
      <c r="AF67" s="9">
        <f t="shared" ref="AF67" si="507">AE67*(1+$L67)</f>
        <v>15784.000000000005</v>
      </c>
      <c r="AG67" s="9">
        <f t="shared" ref="AG67:AJ67" si="508">AF67*(1+$M67)</f>
        <v>15790.594487400327</v>
      </c>
      <c r="AH67" s="9">
        <f t="shared" si="508"/>
        <v>15797.191729949158</v>
      </c>
      <c r="AI67" s="9">
        <f t="shared" si="508"/>
        <v>15803.791728797587</v>
      </c>
      <c r="AJ67" s="9">
        <f t="shared" si="508"/>
        <v>15810.394485097186</v>
      </c>
      <c r="AK67" s="9">
        <f t="shared" ref="AK67" si="509">AJ67*(1+$M67)</f>
        <v>15817.000000000004</v>
      </c>
      <c r="AL67" s="9">
        <f t="shared" ref="AL67:AM67" si="510">AK67*(1+$N67)</f>
        <v>15820.198705975938</v>
      </c>
      <c r="AM67" s="9">
        <f t="shared" si="510"/>
        <v>15823.398058833071</v>
      </c>
      <c r="AO67" s="18" t="s">
        <v>404</v>
      </c>
      <c r="AP67" s="8">
        <f t="shared" si="14"/>
        <v>9.0280016391715064E-3</v>
      </c>
      <c r="AQ67" s="8">
        <f t="shared" si="15"/>
        <v>5.3601482830806643E-3</v>
      </c>
      <c r="AR67" s="8">
        <f t="shared" si="16"/>
        <v>2.783031924659778E-3</v>
      </c>
      <c r="AS67" s="8">
        <f t="shared" si="17"/>
        <v>1.4563965811190281E-3</v>
      </c>
    </row>
    <row r="68" spans="1:45" x14ac:dyDescent="0.25">
      <c r="A68" s="18" t="s">
        <v>407</v>
      </c>
      <c r="B68" s="6">
        <v>551588</v>
      </c>
      <c r="C68" s="6">
        <v>583919</v>
      </c>
      <c r="D68" s="6">
        <v>608945</v>
      </c>
      <c r="E68" s="6">
        <v>628786</v>
      </c>
      <c r="F68" s="6">
        <v>646107</v>
      </c>
      <c r="G68" s="7">
        <v>662049</v>
      </c>
      <c r="I68" s="18" t="s">
        <v>407</v>
      </c>
      <c r="J68" s="8">
        <f t="shared" si="258"/>
        <v>1.1457314723223311E-2</v>
      </c>
      <c r="K68" s="8">
        <f t="shared" si="259"/>
        <v>8.4284565233871955E-3</v>
      </c>
      <c r="L68" s="8">
        <f t="shared" si="260"/>
        <v>6.4332096890775681E-3</v>
      </c>
      <c r="M68" s="8">
        <f t="shared" si="261"/>
        <v>5.4496251795359552E-3</v>
      </c>
      <c r="N68" s="8">
        <f t="shared" si="262"/>
        <v>4.8867909213488048E-3</v>
      </c>
      <c r="P68" s="18" t="s">
        <v>407</v>
      </c>
      <c r="Q68" s="9">
        <f t="shared" si="5"/>
        <v>551588</v>
      </c>
      <c r="R68" s="9">
        <f t="shared" ref="R68:V68" si="511">Q68*(1+$J68)</f>
        <v>557907.71731355332</v>
      </c>
      <c r="S68" s="9">
        <f t="shared" si="511"/>
        <v>564299.84161732986</v>
      </c>
      <c r="T68" s="9">
        <f t="shared" si="511"/>
        <v>570765.20250100468</v>
      </c>
      <c r="U68" s="9">
        <f t="shared" si="511"/>
        <v>577304.639059123</v>
      </c>
      <c r="V68" s="9">
        <f t="shared" si="511"/>
        <v>583919.00000000023</v>
      </c>
      <c r="W68" s="9">
        <f t="shared" ref="W68:Z68" si="512">V68*(1+$K68)</f>
        <v>588840.53590467991</v>
      </c>
      <c r="X68" s="9">
        <f t="shared" si="512"/>
        <v>593803.55276076053</v>
      </c>
      <c r="Y68" s="9">
        <f t="shared" si="512"/>
        <v>598808.40018863743</v>
      </c>
      <c r="Z68" s="9">
        <f t="shared" si="512"/>
        <v>603855.43075546646</v>
      </c>
      <c r="AA68" s="9">
        <f t="shared" ref="AA68" si="513">Z68*(1+$K68)</f>
        <v>608945.00000000012</v>
      </c>
      <c r="AB68" s="9">
        <f t="shared" ref="AB68:AE68" si="514">AA68*(1+$L68)</f>
        <v>612862.47087411548</v>
      </c>
      <c r="AC68" s="9">
        <f t="shared" si="514"/>
        <v>616805.14365981484</v>
      </c>
      <c r="AD68" s="9">
        <f t="shared" si="514"/>
        <v>620773.18048628001</v>
      </c>
      <c r="AE68" s="9">
        <f t="shared" si="514"/>
        <v>624766.74452570383</v>
      </c>
      <c r="AF68" s="9">
        <f t="shared" ref="AF68" si="515">AE68*(1+$L68)</f>
        <v>628786</v>
      </c>
      <c r="AG68" s="9">
        <f t="shared" ref="AG68:AJ68" si="516">AF68*(1+$M68)</f>
        <v>632212.64801813965</v>
      </c>
      <c r="AH68" s="9">
        <f t="shared" si="516"/>
        <v>635657.96998360043</v>
      </c>
      <c r="AI68" s="9">
        <f t="shared" si="516"/>
        <v>639122.06766239577</v>
      </c>
      <c r="AJ68" s="9">
        <f t="shared" si="516"/>
        <v>642605.04337512585</v>
      </c>
      <c r="AK68" s="9">
        <f t="shared" ref="AK68" si="517">AJ68*(1+$M68)</f>
        <v>646106.99999999977</v>
      </c>
      <c r="AL68" s="9">
        <f t="shared" ref="AL68:AM68" si="518">AK68*(1+$N68)</f>
        <v>649264.38982181973</v>
      </c>
      <c r="AM68" s="9">
        <f t="shared" si="518"/>
        <v>652437.2091475561</v>
      </c>
      <c r="AO68" s="18" t="s">
        <v>407</v>
      </c>
      <c r="AP68" s="8">
        <f t="shared" si="14"/>
        <v>4.3488749202931547E-2</v>
      </c>
      <c r="AQ68" s="8">
        <f t="shared" si="15"/>
        <v>3.2096335605849187E-2</v>
      </c>
      <c r="AR68" s="8">
        <f t="shared" si="16"/>
        <v>2.4979532866578152E-2</v>
      </c>
      <c r="AS68" s="8">
        <f t="shared" si="17"/>
        <v>2.1405253266265717E-2</v>
      </c>
    </row>
    <row r="69" spans="1:45" x14ac:dyDescent="0.25">
      <c r="A69" s="18" t="s">
        <v>424</v>
      </c>
      <c r="B69" s="6">
        <v>33981</v>
      </c>
      <c r="C69" s="6">
        <v>36383</v>
      </c>
      <c r="D69" s="6">
        <v>38402</v>
      </c>
      <c r="E69" s="6">
        <v>40070</v>
      </c>
      <c r="F69" s="6">
        <v>41429</v>
      </c>
      <c r="G69" s="7">
        <v>42582</v>
      </c>
      <c r="I69" s="18" t="s">
        <v>424</v>
      </c>
      <c r="J69" s="8">
        <f t="shared" si="258"/>
        <v>1.3753741850951018E-2</v>
      </c>
      <c r="K69" s="8">
        <f t="shared" si="259"/>
        <v>1.0860129495146698E-2</v>
      </c>
      <c r="L69" s="8">
        <f t="shared" si="260"/>
        <v>8.5399355787481035E-3</v>
      </c>
      <c r="M69" s="8">
        <f t="shared" si="261"/>
        <v>6.6929370749644335E-3</v>
      </c>
      <c r="N69" s="8">
        <f t="shared" si="262"/>
        <v>5.5052002420112878E-3</v>
      </c>
      <c r="P69" s="18" t="s">
        <v>424</v>
      </c>
      <c r="Q69" s="9">
        <f t="shared" si="5"/>
        <v>33981</v>
      </c>
      <c r="R69" s="9">
        <f t="shared" ref="R69:V69" si="519">Q69*(1+$J69)</f>
        <v>34448.365901837169</v>
      </c>
      <c r="S69" s="9">
        <f t="shared" si="519"/>
        <v>34922.159833638143</v>
      </c>
      <c r="T69" s="9">
        <f t="shared" si="519"/>
        <v>35402.470204867655</v>
      </c>
      <c r="U69" s="9">
        <f t="shared" si="519"/>
        <v>35889.386640951387</v>
      </c>
      <c r="V69" s="9">
        <f t="shared" si="519"/>
        <v>36383</v>
      </c>
      <c r="W69" s="9">
        <f t="shared" ref="W69:Z69" si="520">V69*(1+$K69)</f>
        <v>36778.124091421923</v>
      </c>
      <c r="X69" s="9">
        <f t="shared" si="520"/>
        <v>37177.539281643338</v>
      </c>
      <c r="Y69" s="9">
        <f t="shared" si="520"/>
        <v>37581.292172552887</v>
      </c>
      <c r="Z69" s="9">
        <f t="shared" si="520"/>
        <v>37989.429872141751</v>
      </c>
      <c r="AA69" s="9">
        <f t="shared" ref="AA69" si="521">Z69*(1+$K69)</f>
        <v>38402.000000000007</v>
      </c>
      <c r="AB69" s="9">
        <f t="shared" ref="AB69:AE69" si="522">AA69*(1+$L69)</f>
        <v>38729.950606095095</v>
      </c>
      <c r="AC69" s="9">
        <f t="shared" si="522"/>
        <v>39060.701889239244</v>
      </c>
      <c r="AD69" s="9">
        <f t="shared" si="522"/>
        <v>39394.277767034029</v>
      </c>
      <c r="AE69" s="9">
        <f t="shared" si="522"/>
        <v>39730.702361335811</v>
      </c>
      <c r="AF69" s="9">
        <f t="shared" ref="AF69" si="523">AE69*(1+$L69)</f>
        <v>40070.000000000036</v>
      </c>
      <c r="AG69" s="9">
        <f t="shared" ref="AG69:AJ69" si="524">AF69*(1+$M69)</f>
        <v>40338.185988593861</v>
      </c>
      <c r="AH69" s="9">
        <f t="shared" si="524"/>
        <v>40608.166929133731</v>
      </c>
      <c r="AI69" s="9">
        <f t="shared" si="524"/>
        <v>40879.954835120072</v>
      </c>
      <c r="AJ69" s="9">
        <f t="shared" si="524"/>
        <v>41153.56180045892</v>
      </c>
      <c r="AK69" s="9">
        <f t="shared" ref="AK69" si="525">AJ69*(1+$M69)</f>
        <v>41429.000000000051</v>
      </c>
      <c r="AL69" s="9">
        <f t="shared" ref="AL69:AM69" si="526">AK69*(1+$N69)</f>
        <v>41657.074940826336</v>
      </c>
      <c r="AM69" s="9">
        <f t="shared" si="526"/>
        <v>41886.405479872054</v>
      </c>
      <c r="AO69" s="18" t="s">
        <v>424</v>
      </c>
      <c r="AP69" s="8">
        <f t="shared" si="14"/>
        <v>5.3145746615478696E-2</v>
      </c>
      <c r="AQ69" s="8">
        <f t="shared" si="15"/>
        <v>4.175669919117727E-2</v>
      </c>
      <c r="AR69" s="8">
        <f t="shared" si="16"/>
        <v>3.2705098412646502E-2</v>
      </c>
      <c r="AS69" s="8">
        <f t="shared" si="17"/>
        <v>2.5829976849806573E-2</v>
      </c>
    </row>
    <row r="70" spans="1:45" x14ac:dyDescent="0.25">
      <c r="A70" s="18" t="s">
        <v>427</v>
      </c>
      <c r="B70" s="6">
        <v>74724</v>
      </c>
      <c r="C70" s="6">
        <v>85868</v>
      </c>
      <c r="D70" s="6">
        <v>95460</v>
      </c>
      <c r="E70" s="6">
        <v>103610</v>
      </c>
      <c r="F70" s="6">
        <v>110913</v>
      </c>
      <c r="G70" s="7">
        <v>117864</v>
      </c>
      <c r="I70" s="18" t="s">
        <v>427</v>
      </c>
      <c r="J70" s="8">
        <f t="shared" si="258"/>
        <v>2.8192063255547462E-2</v>
      </c>
      <c r="K70" s="8">
        <f t="shared" si="259"/>
        <v>2.1405086999126466E-2</v>
      </c>
      <c r="L70" s="8">
        <f t="shared" si="260"/>
        <v>1.6520283088518051E-2</v>
      </c>
      <c r="M70" s="8">
        <f t="shared" si="261"/>
        <v>1.3715660349491898E-2</v>
      </c>
      <c r="N70" s="8">
        <f t="shared" si="262"/>
        <v>1.2231258879964235E-2</v>
      </c>
      <c r="P70" s="18" t="s">
        <v>427</v>
      </c>
      <c r="Q70" s="9">
        <f t="shared" ref="Q70:Q72" si="527">B70</f>
        <v>74724</v>
      </c>
      <c r="R70" s="9">
        <f t="shared" ref="R70:V70" si="528">Q70*(1+$J70)</f>
        <v>76830.623734707522</v>
      </c>
      <c r="S70" s="9">
        <f t="shared" si="528"/>
        <v>78996.637538999566</v>
      </c>
      <c r="T70" s="9">
        <f t="shared" si="528"/>
        <v>81223.715741474603</v>
      </c>
      <c r="U70" s="9">
        <f t="shared" si="528"/>
        <v>83513.579873508861</v>
      </c>
      <c r="V70" s="9">
        <f t="shared" si="528"/>
        <v>85868.000000000044</v>
      </c>
      <c r="W70" s="9">
        <f t="shared" ref="W70:Z70" si="529">V70*(1+$K70)</f>
        <v>87706.012010441031</v>
      </c>
      <c r="X70" s="9">
        <f t="shared" si="529"/>
        <v>89583.366827870952</v>
      </c>
      <c r="Y70" s="9">
        <f t="shared" si="529"/>
        <v>91500.906588496189</v>
      </c>
      <c r="Z70" s="9">
        <f t="shared" si="529"/>
        <v>93459.491454521893</v>
      </c>
      <c r="AA70" s="9">
        <f t="shared" ref="AA70" si="530">Z70*(1+$K70)</f>
        <v>95460.000000000044</v>
      </c>
      <c r="AB70" s="9">
        <f t="shared" ref="AB70:AE70" si="531">AA70*(1+$L70)</f>
        <v>97037.026223629975</v>
      </c>
      <c r="AC70" s="9">
        <f t="shared" si="531"/>
        <v>98640.105366912292</v>
      </c>
      <c r="AD70" s="9">
        <f t="shared" si="531"/>
        <v>100269.66783145494</v>
      </c>
      <c r="AE70" s="9">
        <f t="shared" si="531"/>
        <v>101926.15112922224</v>
      </c>
      <c r="AF70" s="9">
        <f t="shared" ref="AF70" si="532">AE70*(1+$L70)</f>
        <v>103610.00000000007</v>
      </c>
      <c r="AG70" s="9">
        <f t="shared" ref="AG70:AJ70" si="533">AF70*(1+$M70)</f>
        <v>105031.07956881094</v>
      </c>
      <c r="AH70" s="9">
        <f t="shared" si="533"/>
        <v>106471.6501823172</v>
      </c>
      <c r="AI70" s="9">
        <f t="shared" si="533"/>
        <v>107931.97917306778</v>
      </c>
      <c r="AJ70" s="9">
        <f t="shared" si="533"/>
        <v>109412.33754025401</v>
      </c>
      <c r="AK70" s="9">
        <f t="shared" ref="AK70" si="534">AJ70*(1+$M70)</f>
        <v>110913.0000000001</v>
      </c>
      <c r="AL70" s="9">
        <f t="shared" ref="AL70:AM70" si="535">AK70*(1+$N70)</f>
        <v>112269.60561615358</v>
      </c>
      <c r="AM70" s="9">
        <f t="shared" si="535"/>
        <v>113642.80422679624</v>
      </c>
      <c r="AO70" s="18" t="s">
        <v>427</v>
      </c>
      <c r="AP70" s="8">
        <f t="shared" ref="AP70:AP72" si="536">(W70-S70)/S70</f>
        <v>0.11024993901976858</v>
      </c>
      <c r="AQ70" s="8">
        <f t="shared" ref="AQ70:AQ72" si="537">(AB70-X70)/X70</f>
        <v>8.3203608657406017E-2</v>
      </c>
      <c r="AR70" s="8">
        <f t="shared" ref="AR70:AR72" si="538">(AG70-AC70)/AC70</f>
        <v>6.4790829025639138E-2</v>
      </c>
      <c r="AS70" s="8">
        <f t="shared" ref="AS70:AS72" si="539">(AL70-AH70)/AH70</f>
        <v>5.4455391871058884E-2</v>
      </c>
    </row>
    <row r="71" spans="1:45" x14ac:dyDescent="0.25">
      <c r="A71" s="18" t="s">
        <v>431</v>
      </c>
      <c r="B71" s="6">
        <v>25334</v>
      </c>
      <c r="C71" s="6">
        <v>26178</v>
      </c>
      <c r="D71" s="6">
        <v>26835</v>
      </c>
      <c r="E71" s="6">
        <v>27326</v>
      </c>
      <c r="F71" s="6">
        <v>27720</v>
      </c>
      <c r="G71" s="7">
        <v>28052</v>
      </c>
      <c r="I71" s="18" t="s">
        <v>431</v>
      </c>
      <c r="J71" s="8">
        <f t="shared" si="258"/>
        <v>6.5759263431197645E-3</v>
      </c>
      <c r="K71" s="8">
        <f t="shared" si="259"/>
        <v>4.9698373281572561E-3</v>
      </c>
      <c r="L71" s="8">
        <f t="shared" si="260"/>
        <v>3.6329079285328802E-3</v>
      </c>
      <c r="M71" s="8">
        <f t="shared" si="261"/>
        <v>2.867211491786481E-3</v>
      </c>
      <c r="N71" s="8">
        <f t="shared" si="262"/>
        <v>2.3839884627601116E-3</v>
      </c>
      <c r="P71" s="18" t="s">
        <v>431</v>
      </c>
      <c r="Q71" s="9">
        <f t="shared" si="527"/>
        <v>25334</v>
      </c>
      <c r="R71" s="9">
        <f t="shared" ref="R71:V71" si="540">Q71*(1+$J71)</f>
        <v>25500.594517976595</v>
      </c>
      <c r="S71" s="9">
        <f t="shared" si="540"/>
        <v>25668.284549232572</v>
      </c>
      <c r="T71" s="9">
        <f t="shared" si="540"/>
        <v>25837.077297782565</v>
      </c>
      <c r="U71" s="9">
        <f t="shared" si="540"/>
        <v>26006.980015014276</v>
      </c>
      <c r="V71" s="9">
        <f t="shared" si="540"/>
        <v>26177.999999999996</v>
      </c>
      <c r="W71" s="9">
        <f t="shared" ref="W71:Z71" si="541">V71*(1+$K71)</f>
        <v>26308.100401576496</v>
      </c>
      <c r="X71" s="9">
        <f t="shared" si="541"/>
        <v>26438.84738098516</v>
      </c>
      <c r="Y71" s="9">
        <f t="shared" si="541"/>
        <v>26570.244151612635</v>
      </c>
      <c r="Z71" s="9">
        <f t="shared" si="541"/>
        <v>26702.29394281557</v>
      </c>
      <c r="AA71" s="9">
        <f t="shared" ref="AA71" si="542">Z71*(1+$K71)</f>
        <v>26835.000000000004</v>
      </c>
      <c r="AB71" s="9">
        <f t="shared" ref="AB71:AE71" si="543">AA71*(1+$L71)</f>
        <v>26932.489084262183</v>
      </c>
      <c r="AC71" s="9">
        <f t="shared" si="543"/>
        <v>27030.332337391523</v>
      </c>
      <c r="AD71" s="9">
        <f t="shared" si="543"/>
        <v>27128.53104605091</v>
      </c>
      <c r="AE71" s="9">
        <f t="shared" si="543"/>
        <v>27227.08650157756</v>
      </c>
      <c r="AF71" s="9">
        <f t="shared" ref="AF71:AF72" si="544">AE71*(1+$L71)</f>
        <v>27325.999999999993</v>
      </c>
      <c r="AG71" s="9">
        <f t="shared" ref="AG71:AJ71" si="545">AF71*(1+$M71)</f>
        <v>27404.34942122455</v>
      </c>
      <c r="AH71" s="9">
        <f t="shared" si="545"/>
        <v>27482.923486810017</v>
      </c>
      <c r="AI71" s="9">
        <f t="shared" si="545"/>
        <v>27561.722840859289</v>
      </c>
      <c r="AJ71" s="9">
        <f t="shared" si="545"/>
        <v>27640.748129322033</v>
      </c>
      <c r="AK71" s="9">
        <f t="shared" ref="AK71" si="546">AJ71*(1+$M71)</f>
        <v>27720</v>
      </c>
      <c r="AL71" s="9">
        <f t="shared" ref="AL71:AM71" si="547">AK71*(1+$N71)</f>
        <v>27786.084160187711</v>
      </c>
      <c r="AM71" s="9">
        <f t="shared" si="547"/>
        <v>27852.325864250881</v>
      </c>
      <c r="AO71" s="18" t="s">
        <v>431</v>
      </c>
      <c r="AP71" s="8">
        <f t="shared" si="536"/>
        <v>2.4926319135847839E-2</v>
      </c>
      <c r="AQ71" s="8">
        <f t="shared" si="537"/>
        <v>1.8671075034536105E-2</v>
      </c>
      <c r="AR71" s="8">
        <f t="shared" si="538"/>
        <v>1.3836939892730901E-2</v>
      </c>
      <c r="AS71" s="8">
        <f t="shared" si="539"/>
        <v>1.1030874263547343E-2</v>
      </c>
    </row>
    <row r="72" spans="1:45" x14ac:dyDescent="0.25">
      <c r="A72" s="18" t="s">
        <v>547</v>
      </c>
      <c r="B72" s="6">
        <v>21596068</v>
      </c>
      <c r="C72" s="6">
        <v>23138553</v>
      </c>
      <c r="D72" s="6">
        <v>24419127</v>
      </c>
      <c r="E72" s="6">
        <v>25461863</v>
      </c>
      <c r="F72" s="6">
        <v>26356415</v>
      </c>
      <c r="G72" s="7">
        <v>27149835</v>
      </c>
      <c r="I72" s="18" t="s">
        <v>547</v>
      </c>
      <c r="J72" s="8">
        <f t="shared" si="258"/>
        <v>1.3893414017893235E-2</v>
      </c>
      <c r="K72" s="8">
        <f t="shared" si="259"/>
        <v>1.0831547277140086E-2</v>
      </c>
      <c r="L72" s="8">
        <f t="shared" si="260"/>
        <v>8.3980767293077019E-3</v>
      </c>
      <c r="M72" s="8">
        <f t="shared" si="261"/>
        <v>6.9298882789989857E-3</v>
      </c>
      <c r="N72" s="8">
        <f t="shared" si="262"/>
        <v>5.9494823141323927E-3</v>
      </c>
      <c r="P72" s="18" t="s">
        <v>547</v>
      </c>
      <c r="Q72" s="9">
        <f t="shared" si="527"/>
        <v>21596068</v>
      </c>
      <c r="R72" s="9">
        <f t="shared" ref="R72:U72" si="548">Q72*(1+$J72)</f>
        <v>21896111.113882575</v>
      </c>
      <c r="S72" s="9">
        <f t="shared" si="548"/>
        <v>22200322.850969538</v>
      </c>
      <c r="T72" s="9">
        <f t="shared" si="548"/>
        <v>22508761.127668954</v>
      </c>
      <c r="U72" s="9">
        <f t="shared" si="548"/>
        <v>22821484.665045522</v>
      </c>
      <c r="V72" s="9">
        <f>U72*(1+$J72)</f>
        <v>23138553</v>
      </c>
      <c r="W72" s="9">
        <f t="shared" ref="W72:Z72" si="549">V72*(1+$K72)</f>
        <v>23389179.33074411</v>
      </c>
      <c r="X72" s="9">
        <f t="shared" si="549"/>
        <v>23642520.332438573</v>
      </c>
      <c r="Y72" s="9">
        <f t="shared" si="549"/>
        <v>23898605.409170128</v>
      </c>
      <c r="Z72" s="9">
        <f t="shared" si="549"/>
        <v>24157464.283517271</v>
      </c>
      <c r="AA72" s="9">
        <f t="shared" ref="AA72" si="550">Z72*(1+$K72)</f>
        <v>24419127.000000011</v>
      </c>
      <c r="AB72" s="9">
        <f t="shared" ref="AB72:AE72" si="551">AA72*(1+$L72)</f>
        <v>24624200.70220872</v>
      </c>
      <c r="AC72" s="9">
        <f t="shared" si="551"/>
        <v>24830996.629103743</v>
      </c>
      <c r="AD72" s="9">
        <f t="shared" si="551"/>
        <v>25039529.244060136</v>
      </c>
      <c r="AE72" s="9">
        <f t="shared" si="551"/>
        <v>25249813.131917499</v>
      </c>
      <c r="AF72" s="9">
        <f t="shared" si="544"/>
        <v>25461863.000000022</v>
      </c>
      <c r="AG72" s="9">
        <f t="shared" ref="AG72:AJ72" si="552">AF72*(1+$M72)</f>
        <v>25638310.865965199</v>
      </c>
      <c r="AH72" s="9">
        <f t="shared" si="552"/>
        <v>25815981.495928582</v>
      </c>
      <c r="AI72" s="9">
        <f t="shared" si="552"/>
        <v>25994883.363508072</v>
      </c>
      <c r="AJ72" s="9">
        <f t="shared" si="552"/>
        <v>26175025.001042791</v>
      </c>
      <c r="AK72" s="9">
        <f t="shared" ref="AK72" si="553">AJ72*(1+$M72)</f>
        <v>26356415.000000022</v>
      </c>
      <c r="AL72" s="9">
        <f t="shared" ref="AL72:AM72" si="554">AK72*(1+$N72)</f>
        <v>26513222.024906456</v>
      </c>
      <c r="AM72" s="9">
        <f t="shared" si="554"/>
        <v>26670961.970434304</v>
      </c>
      <c r="AO72" s="18" t="s">
        <v>547</v>
      </c>
      <c r="AP72" s="8">
        <f t="shared" si="536"/>
        <v>5.3551314895524227E-2</v>
      </c>
      <c r="AQ72" s="8">
        <f t="shared" si="537"/>
        <v>4.1521815608771558E-2</v>
      </c>
      <c r="AR72" s="8">
        <f t="shared" si="538"/>
        <v>3.2512357394274903E-2</v>
      </c>
      <c r="AS72" s="8">
        <f t="shared" si="539"/>
        <v>2.7008096867742019E-2</v>
      </c>
    </row>
  </sheetData>
  <sheetProtection algorithmName="SHA-512" hashValue="D1NQc1W4zRjssLtxvkwkN+XX74k5aVZf+PQB8gUH/I8l8OuRriHD2KZRns+rffDTbA+Hw8bF+EMCU38LC2tfNw==" saltValue="ESynF17gtPqNL3VukHjnBw==" spinCount="100000" sheet="1" objects="1" scenarios="1"/>
  <mergeCells count="5">
    <mergeCell ref="C3:G3"/>
    <mergeCell ref="A2:G2"/>
    <mergeCell ref="J2:N2"/>
    <mergeCell ref="P2:AM2"/>
    <mergeCell ref="AP3:AS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416"/>
  <sheetViews>
    <sheetView workbookViewId="0">
      <selection activeCell="O27" sqref="O27"/>
    </sheetView>
  </sheetViews>
  <sheetFormatPr defaultRowHeight="15" x14ac:dyDescent="0.25"/>
  <cols>
    <col min="9" max="9" width="19.28515625" bestFit="1" customWidth="1"/>
    <col min="10" max="10" width="27.28515625" bestFit="1" customWidth="1"/>
  </cols>
  <sheetData>
    <row r="3" spans="1:10" x14ac:dyDescent="0.25">
      <c r="A3" s="10" t="s">
        <v>559</v>
      </c>
      <c r="E3" s="10" t="s">
        <v>562</v>
      </c>
      <c r="I3" s="10" t="s">
        <v>544</v>
      </c>
      <c r="J3" s="10" t="s">
        <v>557</v>
      </c>
    </row>
    <row r="4" spans="1:10" x14ac:dyDescent="0.25">
      <c r="A4" t="s">
        <v>437</v>
      </c>
      <c r="E4" t="s">
        <v>1</v>
      </c>
      <c r="I4" t="s">
        <v>440</v>
      </c>
      <c r="J4" t="s">
        <v>1</v>
      </c>
    </row>
    <row r="5" spans="1:10" x14ac:dyDescent="0.25">
      <c r="A5" t="s">
        <v>560</v>
      </c>
      <c r="E5" t="s">
        <v>153</v>
      </c>
      <c r="I5" t="s">
        <v>442</v>
      </c>
      <c r="J5" t="s">
        <v>153</v>
      </c>
    </row>
    <row r="6" spans="1:10" x14ac:dyDescent="0.25">
      <c r="E6" t="s">
        <v>386</v>
      </c>
      <c r="I6" t="s">
        <v>11</v>
      </c>
      <c r="J6" t="s">
        <v>386</v>
      </c>
    </row>
    <row r="7" spans="1:10" x14ac:dyDescent="0.25">
      <c r="A7" s="10" t="s">
        <v>561</v>
      </c>
      <c r="E7" t="s">
        <v>69</v>
      </c>
      <c r="I7" t="s">
        <v>18</v>
      </c>
      <c r="J7" t="s">
        <v>69</v>
      </c>
    </row>
    <row r="8" spans="1:10" x14ac:dyDescent="0.25">
      <c r="A8" t="s">
        <v>440</v>
      </c>
      <c r="E8" t="s">
        <v>203</v>
      </c>
      <c r="I8" t="s">
        <v>23</v>
      </c>
      <c r="J8" t="s">
        <v>203</v>
      </c>
    </row>
    <row r="9" spans="1:10" x14ac:dyDescent="0.25">
      <c r="A9" t="s">
        <v>442</v>
      </c>
      <c r="E9" t="s">
        <v>106</v>
      </c>
      <c r="I9" t="s">
        <v>443</v>
      </c>
      <c r="J9" t="s">
        <v>106</v>
      </c>
    </row>
    <row r="10" spans="1:10" x14ac:dyDescent="0.25">
      <c r="A10" t="s">
        <v>11</v>
      </c>
      <c r="E10" t="s">
        <v>267</v>
      </c>
      <c r="I10" t="s">
        <v>68</v>
      </c>
      <c r="J10" t="s">
        <v>267</v>
      </c>
    </row>
    <row r="11" spans="1:10" x14ac:dyDescent="0.25">
      <c r="A11" t="s">
        <v>18</v>
      </c>
      <c r="E11" t="s">
        <v>87</v>
      </c>
      <c r="I11" t="s">
        <v>71</v>
      </c>
      <c r="J11" t="s">
        <v>87</v>
      </c>
    </row>
    <row r="12" spans="1:10" x14ac:dyDescent="0.25">
      <c r="A12" t="s">
        <v>23</v>
      </c>
      <c r="E12" t="s">
        <v>2</v>
      </c>
      <c r="I12" t="s">
        <v>73</v>
      </c>
      <c r="J12" t="s">
        <v>2</v>
      </c>
    </row>
    <row r="13" spans="1:10" x14ac:dyDescent="0.25">
      <c r="A13" t="s">
        <v>443</v>
      </c>
      <c r="E13" t="s">
        <v>168</v>
      </c>
      <c r="I13" t="s">
        <v>76</v>
      </c>
      <c r="J13" t="s">
        <v>168</v>
      </c>
    </row>
    <row r="14" spans="1:10" x14ac:dyDescent="0.25">
      <c r="A14" t="s">
        <v>68</v>
      </c>
      <c r="E14" t="s">
        <v>92</v>
      </c>
      <c r="I14" t="s">
        <v>81</v>
      </c>
      <c r="J14" t="s">
        <v>92</v>
      </c>
    </row>
    <row r="15" spans="1:10" x14ac:dyDescent="0.25">
      <c r="A15" t="s">
        <v>71</v>
      </c>
      <c r="E15" t="s">
        <v>282</v>
      </c>
      <c r="I15" t="s">
        <v>445</v>
      </c>
      <c r="J15" t="s">
        <v>282</v>
      </c>
    </row>
    <row r="16" spans="1:10" x14ac:dyDescent="0.25">
      <c r="A16" t="s">
        <v>73</v>
      </c>
      <c r="E16" t="s">
        <v>348</v>
      </c>
      <c r="I16" t="s">
        <v>86</v>
      </c>
      <c r="J16" t="s">
        <v>348</v>
      </c>
    </row>
    <row r="17" spans="1:10" x14ac:dyDescent="0.25">
      <c r="A17" t="s">
        <v>76</v>
      </c>
      <c r="E17" t="s">
        <v>220</v>
      </c>
      <c r="I17" t="s">
        <v>88</v>
      </c>
      <c r="J17" t="s">
        <v>220</v>
      </c>
    </row>
    <row r="18" spans="1:10" x14ac:dyDescent="0.25">
      <c r="A18" t="s">
        <v>81</v>
      </c>
      <c r="E18" t="s">
        <v>137</v>
      </c>
      <c r="I18" t="s">
        <v>91</v>
      </c>
      <c r="J18" t="s">
        <v>137</v>
      </c>
    </row>
    <row r="19" spans="1:10" x14ac:dyDescent="0.25">
      <c r="A19" t="s">
        <v>445</v>
      </c>
      <c r="E19" t="s">
        <v>221</v>
      </c>
      <c r="I19" t="s">
        <v>96</v>
      </c>
      <c r="J19" t="s">
        <v>221</v>
      </c>
    </row>
    <row r="20" spans="1:10" x14ac:dyDescent="0.25">
      <c r="A20" t="s">
        <v>86</v>
      </c>
      <c r="E20" t="s">
        <v>93</v>
      </c>
      <c r="I20" t="s">
        <v>99</v>
      </c>
      <c r="J20" t="s">
        <v>93</v>
      </c>
    </row>
    <row r="21" spans="1:10" x14ac:dyDescent="0.25">
      <c r="A21" t="s">
        <v>88</v>
      </c>
      <c r="E21" t="s">
        <v>349</v>
      </c>
      <c r="I21" t="s">
        <v>105</v>
      </c>
      <c r="J21" t="s">
        <v>349</v>
      </c>
    </row>
    <row r="22" spans="1:10" x14ac:dyDescent="0.25">
      <c r="A22" t="s">
        <v>91</v>
      </c>
      <c r="E22" t="s">
        <v>154</v>
      </c>
      <c r="I22" t="s">
        <v>447</v>
      </c>
      <c r="J22" t="s">
        <v>154</v>
      </c>
    </row>
    <row r="23" spans="1:10" x14ac:dyDescent="0.25">
      <c r="A23" t="s">
        <v>96</v>
      </c>
      <c r="E23" t="s">
        <v>222</v>
      </c>
      <c r="I23" t="s">
        <v>113</v>
      </c>
      <c r="J23" t="s">
        <v>222</v>
      </c>
    </row>
    <row r="24" spans="1:10" x14ac:dyDescent="0.25">
      <c r="A24" t="s">
        <v>99</v>
      </c>
      <c r="E24" t="s">
        <v>268</v>
      </c>
      <c r="I24" t="s">
        <v>117</v>
      </c>
      <c r="J24" t="s">
        <v>268</v>
      </c>
    </row>
    <row r="25" spans="1:10" x14ac:dyDescent="0.25">
      <c r="A25" t="s">
        <v>105</v>
      </c>
      <c r="E25" t="s">
        <v>114</v>
      </c>
      <c r="I25" t="s">
        <v>119</v>
      </c>
      <c r="J25" t="s">
        <v>114</v>
      </c>
    </row>
    <row r="26" spans="1:10" x14ac:dyDescent="0.25">
      <c r="A26" t="s">
        <v>447</v>
      </c>
      <c r="E26" t="s">
        <v>283</v>
      </c>
      <c r="I26" t="s">
        <v>122</v>
      </c>
      <c r="J26" t="s">
        <v>283</v>
      </c>
    </row>
    <row r="27" spans="1:10" x14ac:dyDescent="0.25">
      <c r="A27" t="s">
        <v>113</v>
      </c>
      <c r="E27" t="s">
        <v>269</v>
      </c>
      <c r="I27" t="s">
        <v>126</v>
      </c>
      <c r="J27" t="s">
        <v>269</v>
      </c>
    </row>
    <row r="28" spans="1:10" x14ac:dyDescent="0.25">
      <c r="A28" t="s">
        <v>117</v>
      </c>
      <c r="E28" t="s">
        <v>323</v>
      </c>
      <c r="I28" t="s">
        <v>130</v>
      </c>
      <c r="J28" t="s">
        <v>323</v>
      </c>
    </row>
    <row r="29" spans="1:10" x14ac:dyDescent="0.25">
      <c r="A29" t="s">
        <v>119</v>
      </c>
      <c r="E29" t="s">
        <v>324</v>
      </c>
      <c r="I29" t="s">
        <v>133</v>
      </c>
      <c r="J29" t="s">
        <v>324</v>
      </c>
    </row>
    <row r="30" spans="1:10" x14ac:dyDescent="0.25">
      <c r="A30" t="s">
        <v>122</v>
      </c>
      <c r="E30" t="s">
        <v>325</v>
      </c>
      <c r="I30" t="s">
        <v>136</v>
      </c>
      <c r="J30" t="s">
        <v>325</v>
      </c>
    </row>
    <row r="31" spans="1:10" x14ac:dyDescent="0.25">
      <c r="A31" t="s">
        <v>126</v>
      </c>
      <c r="E31" t="s">
        <v>326</v>
      </c>
      <c r="I31" t="s">
        <v>449</v>
      </c>
      <c r="J31" t="s">
        <v>326</v>
      </c>
    </row>
    <row r="32" spans="1:10" x14ac:dyDescent="0.25">
      <c r="A32" t="s">
        <v>130</v>
      </c>
      <c r="E32" t="s">
        <v>210</v>
      </c>
      <c r="I32" t="s">
        <v>142</v>
      </c>
      <c r="J32" t="s">
        <v>210</v>
      </c>
    </row>
    <row r="33" spans="1:10" x14ac:dyDescent="0.25">
      <c r="A33" t="s">
        <v>133</v>
      </c>
      <c r="E33" t="s">
        <v>100</v>
      </c>
      <c r="I33" t="s">
        <v>148</v>
      </c>
      <c r="J33" t="s">
        <v>100</v>
      </c>
    </row>
    <row r="34" spans="1:10" x14ac:dyDescent="0.25">
      <c r="A34" t="s">
        <v>136</v>
      </c>
      <c r="E34" t="s">
        <v>223</v>
      </c>
      <c r="I34" t="s">
        <v>451</v>
      </c>
      <c r="J34" t="s">
        <v>223</v>
      </c>
    </row>
    <row r="35" spans="1:10" x14ac:dyDescent="0.25">
      <c r="A35" t="s">
        <v>449</v>
      </c>
      <c r="E35" t="s">
        <v>70</v>
      </c>
      <c r="I35" t="s">
        <v>163</v>
      </c>
      <c r="J35" t="s">
        <v>70</v>
      </c>
    </row>
    <row r="36" spans="1:10" x14ac:dyDescent="0.25">
      <c r="A36" t="s">
        <v>142</v>
      </c>
      <c r="E36" t="s">
        <v>284</v>
      </c>
      <c r="I36" t="s">
        <v>165</v>
      </c>
      <c r="J36" t="s">
        <v>284</v>
      </c>
    </row>
    <row r="37" spans="1:10" x14ac:dyDescent="0.25">
      <c r="A37" t="s">
        <v>148</v>
      </c>
      <c r="E37" t="s">
        <v>143</v>
      </c>
      <c r="I37" t="s">
        <v>167</v>
      </c>
      <c r="J37" t="s">
        <v>143</v>
      </c>
    </row>
    <row r="38" spans="1:10" x14ac:dyDescent="0.25">
      <c r="A38" t="s">
        <v>451</v>
      </c>
      <c r="E38" t="s">
        <v>496</v>
      </c>
      <c r="I38" t="s">
        <v>182</v>
      </c>
      <c r="J38" t="s">
        <v>496</v>
      </c>
    </row>
    <row r="39" spans="1:10" x14ac:dyDescent="0.25">
      <c r="A39" t="s">
        <v>163</v>
      </c>
      <c r="E39" t="s">
        <v>127</v>
      </c>
      <c r="I39" t="s">
        <v>187</v>
      </c>
      <c r="J39" t="s">
        <v>127</v>
      </c>
    </row>
    <row r="40" spans="1:10" x14ac:dyDescent="0.25">
      <c r="A40" t="s">
        <v>165</v>
      </c>
      <c r="E40" t="s">
        <v>285</v>
      </c>
      <c r="I40" t="s">
        <v>189</v>
      </c>
      <c r="J40" t="s">
        <v>285</v>
      </c>
    </row>
    <row r="41" spans="1:10" x14ac:dyDescent="0.25">
      <c r="A41" t="s">
        <v>167</v>
      </c>
      <c r="E41" t="s">
        <v>204</v>
      </c>
      <c r="I41" t="s">
        <v>197</v>
      </c>
      <c r="J41" t="s">
        <v>204</v>
      </c>
    </row>
    <row r="42" spans="1:10" x14ac:dyDescent="0.25">
      <c r="A42" t="s">
        <v>182</v>
      </c>
      <c r="E42" t="s">
        <v>205</v>
      </c>
      <c r="I42" t="s">
        <v>199</v>
      </c>
      <c r="J42" t="s">
        <v>205</v>
      </c>
    </row>
    <row r="43" spans="1:10" x14ac:dyDescent="0.25">
      <c r="A43" t="s">
        <v>187</v>
      </c>
      <c r="E43" t="s">
        <v>400</v>
      </c>
      <c r="I43" t="s">
        <v>202</v>
      </c>
      <c r="J43" t="s">
        <v>400</v>
      </c>
    </row>
    <row r="44" spans="1:10" x14ac:dyDescent="0.25">
      <c r="A44" t="s">
        <v>189</v>
      </c>
      <c r="E44" t="s">
        <v>286</v>
      </c>
      <c r="I44" t="s">
        <v>209</v>
      </c>
      <c r="J44" t="s">
        <v>286</v>
      </c>
    </row>
    <row r="45" spans="1:10" x14ac:dyDescent="0.25">
      <c r="A45" t="s">
        <v>197</v>
      </c>
      <c r="E45" t="s">
        <v>198</v>
      </c>
      <c r="I45" t="s">
        <v>215</v>
      </c>
      <c r="J45" t="s">
        <v>198</v>
      </c>
    </row>
    <row r="46" spans="1:10" x14ac:dyDescent="0.25">
      <c r="A46" t="s">
        <v>199</v>
      </c>
      <c r="E46" t="s">
        <v>190</v>
      </c>
      <c r="I46" t="s">
        <v>453</v>
      </c>
      <c r="J46" t="s">
        <v>190</v>
      </c>
    </row>
    <row r="47" spans="1:10" x14ac:dyDescent="0.25">
      <c r="A47" t="s">
        <v>202</v>
      </c>
      <c r="E47" t="s">
        <v>19</v>
      </c>
      <c r="I47" t="s">
        <v>245</v>
      </c>
      <c r="J47" t="s">
        <v>19</v>
      </c>
    </row>
    <row r="48" spans="1:10" x14ac:dyDescent="0.25">
      <c r="A48" t="s">
        <v>209</v>
      </c>
      <c r="E48" t="s">
        <v>134</v>
      </c>
      <c r="I48" t="s">
        <v>251</v>
      </c>
      <c r="J48" t="s">
        <v>134</v>
      </c>
    </row>
    <row r="49" spans="1:10" x14ac:dyDescent="0.25">
      <c r="A49" t="s">
        <v>215</v>
      </c>
      <c r="E49" t="s">
        <v>101</v>
      </c>
      <c r="I49" t="s">
        <v>255</v>
      </c>
      <c r="J49" t="s">
        <v>101</v>
      </c>
    </row>
    <row r="50" spans="1:10" x14ac:dyDescent="0.25">
      <c r="A50" t="s">
        <v>453</v>
      </c>
      <c r="E50" t="s">
        <v>394</v>
      </c>
      <c r="I50" t="s">
        <v>265</v>
      </c>
      <c r="J50" t="s">
        <v>394</v>
      </c>
    </row>
    <row r="51" spans="1:10" x14ac:dyDescent="0.25">
      <c r="A51" t="s">
        <v>245</v>
      </c>
      <c r="E51" t="s">
        <v>252</v>
      </c>
      <c r="I51" t="s">
        <v>455</v>
      </c>
      <c r="J51" t="s">
        <v>252</v>
      </c>
    </row>
    <row r="52" spans="1:10" x14ac:dyDescent="0.25">
      <c r="A52" t="s">
        <v>251</v>
      </c>
      <c r="E52" t="s">
        <v>12</v>
      </c>
      <c r="I52" t="s">
        <v>279</v>
      </c>
      <c r="J52" t="s">
        <v>12</v>
      </c>
    </row>
    <row r="53" spans="1:10" x14ac:dyDescent="0.25">
      <c r="A53" t="s">
        <v>255</v>
      </c>
      <c r="E53" t="s">
        <v>155</v>
      </c>
      <c r="I53" t="s">
        <v>457</v>
      </c>
      <c r="J53" t="s">
        <v>155</v>
      </c>
    </row>
    <row r="54" spans="1:10" x14ac:dyDescent="0.25">
      <c r="A54" t="s">
        <v>265</v>
      </c>
      <c r="E54" t="s">
        <v>24</v>
      </c>
      <c r="I54" t="s">
        <v>316</v>
      </c>
      <c r="J54" t="s">
        <v>24</v>
      </c>
    </row>
    <row r="55" spans="1:10" x14ac:dyDescent="0.25">
      <c r="A55" t="s">
        <v>455</v>
      </c>
      <c r="E55" t="s">
        <v>183</v>
      </c>
      <c r="I55" t="s">
        <v>458</v>
      </c>
      <c r="J55" t="s">
        <v>183</v>
      </c>
    </row>
    <row r="56" spans="1:10" x14ac:dyDescent="0.25">
      <c r="A56" t="s">
        <v>279</v>
      </c>
      <c r="E56" t="s">
        <v>107</v>
      </c>
      <c r="I56" t="s">
        <v>347</v>
      </c>
      <c r="J56" t="s">
        <v>107</v>
      </c>
    </row>
    <row r="57" spans="1:10" x14ac:dyDescent="0.25">
      <c r="A57" t="s">
        <v>457</v>
      </c>
      <c r="E57" t="s">
        <v>432</v>
      </c>
      <c r="I57" t="s">
        <v>364</v>
      </c>
      <c r="J57" t="s">
        <v>432</v>
      </c>
    </row>
    <row r="58" spans="1:10" x14ac:dyDescent="0.25">
      <c r="A58" t="s">
        <v>316</v>
      </c>
      <c r="E58" t="s">
        <v>387</v>
      </c>
      <c r="I58" t="s">
        <v>370</v>
      </c>
      <c r="J58" t="s">
        <v>387</v>
      </c>
    </row>
    <row r="59" spans="1:10" x14ac:dyDescent="0.25">
      <c r="A59" t="s">
        <v>458</v>
      </c>
      <c r="E59" t="s">
        <v>191</v>
      </c>
      <c r="I59" t="s">
        <v>373</v>
      </c>
      <c r="J59" t="s">
        <v>191</v>
      </c>
    </row>
    <row r="60" spans="1:10" x14ac:dyDescent="0.25">
      <c r="A60" t="s">
        <v>347</v>
      </c>
      <c r="E60" t="s">
        <v>395</v>
      </c>
      <c r="I60" t="s">
        <v>377</v>
      </c>
      <c r="J60" t="s">
        <v>395</v>
      </c>
    </row>
    <row r="61" spans="1:10" x14ac:dyDescent="0.25">
      <c r="A61" t="s">
        <v>364</v>
      </c>
      <c r="E61" t="s">
        <v>97</v>
      </c>
      <c r="I61" t="s">
        <v>381</v>
      </c>
      <c r="J61" t="s">
        <v>97</v>
      </c>
    </row>
    <row r="62" spans="1:10" x14ac:dyDescent="0.25">
      <c r="A62" t="s">
        <v>370</v>
      </c>
      <c r="E62" t="s">
        <v>448</v>
      </c>
      <c r="I62" t="s">
        <v>385</v>
      </c>
      <c r="J62" t="s">
        <v>448</v>
      </c>
    </row>
    <row r="63" spans="1:10" x14ac:dyDescent="0.25">
      <c r="A63" t="s">
        <v>373</v>
      </c>
      <c r="E63" t="s">
        <v>192</v>
      </c>
      <c r="I63" t="s">
        <v>393</v>
      </c>
      <c r="J63" t="s">
        <v>192</v>
      </c>
    </row>
    <row r="64" spans="1:10" x14ac:dyDescent="0.25">
      <c r="A64" t="s">
        <v>377</v>
      </c>
      <c r="E64" t="s">
        <v>433</v>
      </c>
      <c r="I64" t="s">
        <v>399</v>
      </c>
      <c r="J64" t="s">
        <v>433</v>
      </c>
    </row>
    <row r="65" spans="1:10" x14ac:dyDescent="0.25">
      <c r="A65" t="s">
        <v>381</v>
      </c>
      <c r="E65" t="s">
        <v>256</v>
      </c>
      <c r="I65" t="s">
        <v>402</v>
      </c>
      <c r="J65" t="s">
        <v>256</v>
      </c>
    </row>
    <row r="66" spans="1:10" x14ac:dyDescent="0.25">
      <c r="A66" t="s">
        <v>385</v>
      </c>
      <c r="E66" t="s">
        <v>327</v>
      </c>
      <c r="I66" t="s">
        <v>404</v>
      </c>
      <c r="J66" t="s">
        <v>327</v>
      </c>
    </row>
    <row r="67" spans="1:10" x14ac:dyDescent="0.25">
      <c r="A67" t="s">
        <v>393</v>
      </c>
      <c r="E67" t="s">
        <v>169</v>
      </c>
      <c r="I67" t="s">
        <v>407</v>
      </c>
      <c r="J67" t="s">
        <v>169</v>
      </c>
    </row>
    <row r="68" spans="1:10" x14ac:dyDescent="0.25">
      <c r="A68" t="s">
        <v>399</v>
      </c>
      <c r="E68" t="s">
        <v>131</v>
      </c>
      <c r="I68" t="s">
        <v>424</v>
      </c>
      <c r="J68" t="s">
        <v>131</v>
      </c>
    </row>
    <row r="69" spans="1:10" x14ac:dyDescent="0.25">
      <c r="A69" t="s">
        <v>402</v>
      </c>
      <c r="E69" t="s">
        <v>287</v>
      </c>
      <c r="I69" t="s">
        <v>427</v>
      </c>
      <c r="J69" t="s">
        <v>287</v>
      </c>
    </row>
    <row r="70" spans="1:10" x14ac:dyDescent="0.25">
      <c r="A70" t="s">
        <v>404</v>
      </c>
      <c r="E70" t="s">
        <v>25</v>
      </c>
      <c r="I70" t="s">
        <v>431</v>
      </c>
      <c r="J70" t="s">
        <v>25</v>
      </c>
    </row>
    <row r="71" spans="1:10" x14ac:dyDescent="0.25">
      <c r="A71" t="s">
        <v>407</v>
      </c>
      <c r="E71" t="s">
        <v>26</v>
      </c>
      <c r="J71" t="s">
        <v>26</v>
      </c>
    </row>
    <row r="72" spans="1:10" x14ac:dyDescent="0.25">
      <c r="A72" t="s">
        <v>424</v>
      </c>
      <c r="E72" t="s">
        <v>39</v>
      </c>
      <c r="J72" t="s">
        <v>39</v>
      </c>
    </row>
    <row r="73" spans="1:10" x14ac:dyDescent="0.25">
      <c r="A73" t="s">
        <v>427</v>
      </c>
      <c r="E73" t="s">
        <v>396</v>
      </c>
      <c r="J73" t="s">
        <v>396</v>
      </c>
    </row>
    <row r="74" spans="1:10" x14ac:dyDescent="0.25">
      <c r="A74" t="s">
        <v>431</v>
      </c>
      <c r="E74" t="s">
        <v>444</v>
      </c>
      <c r="J74" t="s">
        <v>444</v>
      </c>
    </row>
    <row r="75" spans="1:10" x14ac:dyDescent="0.25">
      <c r="E75" t="s">
        <v>505</v>
      </c>
      <c r="J75" t="s">
        <v>505</v>
      </c>
    </row>
    <row r="76" spans="1:10" x14ac:dyDescent="0.25">
      <c r="E76" t="s">
        <v>40</v>
      </c>
      <c r="J76" t="s">
        <v>40</v>
      </c>
    </row>
    <row r="77" spans="1:10" x14ac:dyDescent="0.25">
      <c r="E77" t="s">
        <v>156</v>
      </c>
      <c r="J77" t="s">
        <v>156</v>
      </c>
    </row>
    <row r="78" spans="1:10" x14ac:dyDescent="0.25">
      <c r="E78" t="s">
        <v>365</v>
      </c>
      <c r="J78" t="s">
        <v>365</v>
      </c>
    </row>
    <row r="79" spans="1:10" x14ac:dyDescent="0.25">
      <c r="E79" t="s">
        <v>257</v>
      </c>
      <c r="J79" t="s">
        <v>257</v>
      </c>
    </row>
    <row r="80" spans="1:10" x14ac:dyDescent="0.25">
      <c r="E80" t="s">
        <v>89</v>
      </c>
      <c r="J80" t="s">
        <v>89</v>
      </c>
    </row>
    <row r="81" spans="5:10" x14ac:dyDescent="0.25">
      <c r="E81" t="s">
        <v>74</v>
      </c>
      <c r="J81" t="s">
        <v>74</v>
      </c>
    </row>
    <row r="82" spans="5:10" x14ac:dyDescent="0.25">
      <c r="E82" t="s">
        <v>224</v>
      </c>
      <c r="J82" t="s">
        <v>224</v>
      </c>
    </row>
    <row r="83" spans="5:10" x14ac:dyDescent="0.25">
      <c r="E83" t="s">
        <v>317</v>
      </c>
      <c r="J83" t="s">
        <v>317</v>
      </c>
    </row>
    <row r="84" spans="5:10" x14ac:dyDescent="0.25">
      <c r="E84" t="s">
        <v>41</v>
      </c>
      <c r="J84" t="s">
        <v>41</v>
      </c>
    </row>
    <row r="85" spans="5:10" x14ac:dyDescent="0.25">
      <c r="E85" t="s">
        <v>350</v>
      </c>
      <c r="J85" t="s">
        <v>350</v>
      </c>
    </row>
    <row r="86" spans="5:10" x14ac:dyDescent="0.25">
      <c r="E86" t="s">
        <v>42</v>
      </c>
      <c r="J86" t="s">
        <v>42</v>
      </c>
    </row>
    <row r="87" spans="5:10" x14ac:dyDescent="0.25">
      <c r="E87" t="s">
        <v>408</v>
      </c>
      <c r="J87" t="s">
        <v>408</v>
      </c>
    </row>
    <row r="88" spans="5:10" x14ac:dyDescent="0.25">
      <c r="E88" t="s">
        <v>409</v>
      </c>
      <c r="J88" t="s">
        <v>409</v>
      </c>
    </row>
    <row r="89" spans="5:10" x14ac:dyDescent="0.25">
      <c r="E89" t="s">
        <v>410</v>
      </c>
      <c r="J89" t="s">
        <v>410</v>
      </c>
    </row>
    <row r="90" spans="5:10" x14ac:dyDescent="0.25">
      <c r="E90" t="s">
        <v>43</v>
      </c>
      <c r="J90" t="s">
        <v>43</v>
      </c>
    </row>
    <row r="91" spans="5:10" x14ac:dyDescent="0.25">
      <c r="E91" t="s">
        <v>428</v>
      </c>
      <c r="J91" t="s">
        <v>428</v>
      </c>
    </row>
    <row r="92" spans="5:10" x14ac:dyDescent="0.25">
      <c r="E92" t="s">
        <v>411</v>
      </c>
      <c r="J92" t="s">
        <v>411</v>
      </c>
    </row>
    <row r="93" spans="5:10" x14ac:dyDescent="0.25">
      <c r="E93" t="s">
        <v>288</v>
      </c>
      <c r="J93" t="s">
        <v>288</v>
      </c>
    </row>
    <row r="94" spans="5:10" x14ac:dyDescent="0.25">
      <c r="E94" t="s">
        <v>412</v>
      </c>
      <c r="J94" t="s">
        <v>412</v>
      </c>
    </row>
    <row r="95" spans="5:10" x14ac:dyDescent="0.25">
      <c r="E95" t="s">
        <v>258</v>
      </c>
      <c r="J95" t="s">
        <v>258</v>
      </c>
    </row>
    <row r="96" spans="5:10" x14ac:dyDescent="0.25">
      <c r="E96" t="s">
        <v>506</v>
      </c>
      <c r="J96" t="s">
        <v>506</v>
      </c>
    </row>
    <row r="97" spans="5:10" x14ac:dyDescent="0.25">
      <c r="E97" t="s">
        <v>351</v>
      </c>
      <c r="J97" t="s">
        <v>351</v>
      </c>
    </row>
    <row r="98" spans="5:10" x14ac:dyDescent="0.25">
      <c r="E98" t="s">
        <v>328</v>
      </c>
      <c r="J98" t="s">
        <v>328</v>
      </c>
    </row>
    <row r="99" spans="5:10" x14ac:dyDescent="0.25">
      <c r="E99" t="s">
        <v>211</v>
      </c>
      <c r="J99" t="s">
        <v>211</v>
      </c>
    </row>
    <row r="100" spans="5:10" x14ac:dyDescent="0.25">
      <c r="E100" t="s">
        <v>352</v>
      </c>
      <c r="J100" t="s">
        <v>352</v>
      </c>
    </row>
    <row r="101" spans="5:10" x14ac:dyDescent="0.25">
      <c r="E101" t="s">
        <v>270</v>
      </c>
      <c r="J101" t="s">
        <v>270</v>
      </c>
    </row>
    <row r="102" spans="5:10" x14ac:dyDescent="0.25">
      <c r="E102" t="s">
        <v>434</v>
      </c>
      <c r="J102" t="s">
        <v>434</v>
      </c>
    </row>
    <row r="103" spans="5:10" x14ac:dyDescent="0.25">
      <c r="E103" t="s">
        <v>413</v>
      </c>
      <c r="J103" t="s">
        <v>413</v>
      </c>
    </row>
    <row r="104" spans="5:10" x14ac:dyDescent="0.25">
      <c r="E104" t="s">
        <v>271</v>
      </c>
      <c r="J104" t="s">
        <v>271</v>
      </c>
    </row>
    <row r="105" spans="5:10" x14ac:dyDescent="0.25">
      <c r="E105" t="s">
        <v>225</v>
      </c>
      <c r="J105" t="s">
        <v>225</v>
      </c>
    </row>
    <row r="106" spans="5:10" x14ac:dyDescent="0.25">
      <c r="E106" t="s">
        <v>497</v>
      </c>
      <c r="J106" t="s">
        <v>497</v>
      </c>
    </row>
    <row r="107" spans="5:10" x14ac:dyDescent="0.25">
      <c r="E107" t="s">
        <v>144</v>
      </c>
      <c r="J107" t="s">
        <v>144</v>
      </c>
    </row>
    <row r="108" spans="5:10" x14ac:dyDescent="0.25">
      <c r="E108" t="s">
        <v>170</v>
      </c>
      <c r="J108" t="s">
        <v>170</v>
      </c>
    </row>
    <row r="109" spans="5:10" x14ac:dyDescent="0.25">
      <c r="E109" t="s">
        <v>82</v>
      </c>
      <c r="J109" t="s">
        <v>82</v>
      </c>
    </row>
    <row r="110" spans="5:10" x14ac:dyDescent="0.25">
      <c r="E110" t="s">
        <v>459</v>
      </c>
      <c r="J110" t="s">
        <v>459</v>
      </c>
    </row>
    <row r="111" spans="5:10" x14ac:dyDescent="0.25">
      <c r="E111" t="s">
        <v>149</v>
      </c>
      <c r="J111" t="s">
        <v>149</v>
      </c>
    </row>
    <row r="112" spans="5:10" x14ac:dyDescent="0.25">
      <c r="E112" t="s">
        <v>253</v>
      </c>
      <c r="J112" t="s">
        <v>253</v>
      </c>
    </row>
    <row r="113" spans="5:10" x14ac:dyDescent="0.25">
      <c r="E113" t="s">
        <v>460</v>
      </c>
      <c r="J113" t="s">
        <v>460</v>
      </c>
    </row>
    <row r="114" spans="5:10" x14ac:dyDescent="0.25">
      <c r="E114" t="s">
        <v>226</v>
      </c>
      <c r="J114" t="s">
        <v>226</v>
      </c>
    </row>
    <row r="115" spans="5:10" x14ac:dyDescent="0.25">
      <c r="E115" t="s">
        <v>44</v>
      </c>
      <c r="J115" t="s">
        <v>44</v>
      </c>
    </row>
    <row r="116" spans="5:10" x14ac:dyDescent="0.25">
      <c r="E116" t="s">
        <v>353</v>
      </c>
      <c r="J116" t="s">
        <v>353</v>
      </c>
    </row>
    <row r="117" spans="5:10" x14ac:dyDescent="0.25">
      <c r="E117" t="s">
        <v>184</v>
      </c>
      <c r="J117" t="s">
        <v>184</v>
      </c>
    </row>
    <row r="118" spans="5:10" x14ac:dyDescent="0.25">
      <c r="E118" t="s">
        <v>185</v>
      </c>
      <c r="J118" t="s">
        <v>185</v>
      </c>
    </row>
    <row r="119" spans="5:10" x14ac:dyDescent="0.25">
      <c r="E119" t="s">
        <v>374</v>
      </c>
      <c r="J119" t="s">
        <v>374</v>
      </c>
    </row>
    <row r="120" spans="5:10" x14ac:dyDescent="0.25">
      <c r="E120" t="s">
        <v>259</v>
      </c>
      <c r="J120" t="s">
        <v>259</v>
      </c>
    </row>
    <row r="121" spans="5:10" x14ac:dyDescent="0.25">
      <c r="E121" t="s">
        <v>85</v>
      </c>
      <c r="J121" t="s">
        <v>85</v>
      </c>
    </row>
    <row r="122" spans="5:10" x14ac:dyDescent="0.25">
      <c r="E122" t="s">
        <v>429</v>
      </c>
      <c r="J122" t="s">
        <v>429</v>
      </c>
    </row>
    <row r="123" spans="5:10" x14ac:dyDescent="0.25">
      <c r="E123" t="s">
        <v>354</v>
      </c>
      <c r="J123" t="s">
        <v>354</v>
      </c>
    </row>
    <row r="124" spans="5:10" x14ac:dyDescent="0.25">
      <c r="E124" t="s">
        <v>171</v>
      </c>
      <c r="J124" t="s">
        <v>171</v>
      </c>
    </row>
    <row r="125" spans="5:10" x14ac:dyDescent="0.25">
      <c r="E125" t="s">
        <v>441</v>
      </c>
      <c r="J125" t="s">
        <v>441</v>
      </c>
    </row>
    <row r="126" spans="5:10" x14ac:dyDescent="0.25">
      <c r="E126" t="s">
        <v>289</v>
      </c>
      <c r="J126" t="s">
        <v>289</v>
      </c>
    </row>
    <row r="127" spans="5:10" x14ac:dyDescent="0.25">
      <c r="E127" t="s">
        <v>9</v>
      </c>
      <c r="J127" t="s">
        <v>9</v>
      </c>
    </row>
    <row r="128" spans="5:10" x14ac:dyDescent="0.25">
      <c r="E128" t="s">
        <v>227</v>
      </c>
      <c r="J128" t="s">
        <v>227</v>
      </c>
    </row>
    <row r="129" spans="5:10" x14ac:dyDescent="0.25">
      <c r="E129" t="s">
        <v>290</v>
      </c>
      <c r="J129" t="s">
        <v>290</v>
      </c>
    </row>
    <row r="130" spans="5:10" x14ac:dyDescent="0.25">
      <c r="E130" t="s">
        <v>157</v>
      </c>
      <c r="J130" t="s">
        <v>157</v>
      </c>
    </row>
    <row r="131" spans="5:10" x14ac:dyDescent="0.25">
      <c r="E131" t="s">
        <v>158</v>
      </c>
      <c r="J131" t="s">
        <v>158</v>
      </c>
    </row>
    <row r="132" spans="5:10" x14ac:dyDescent="0.25">
      <c r="E132" t="s">
        <v>27</v>
      </c>
      <c r="J132" t="s">
        <v>27</v>
      </c>
    </row>
    <row r="133" spans="5:10" x14ac:dyDescent="0.25">
      <c r="E133" t="s">
        <v>77</v>
      </c>
      <c r="J133" t="s">
        <v>77</v>
      </c>
    </row>
    <row r="134" spans="5:10" x14ac:dyDescent="0.25">
      <c r="E134" t="s">
        <v>291</v>
      </c>
      <c r="J134" t="s">
        <v>291</v>
      </c>
    </row>
    <row r="135" spans="5:10" x14ac:dyDescent="0.25">
      <c r="E135" t="s">
        <v>108</v>
      </c>
      <c r="J135" t="s">
        <v>108</v>
      </c>
    </row>
    <row r="136" spans="5:10" x14ac:dyDescent="0.25">
      <c r="E136" t="s">
        <v>200</v>
      </c>
      <c r="J136" t="s">
        <v>200</v>
      </c>
    </row>
    <row r="137" spans="5:10" x14ac:dyDescent="0.25">
      <c r="E137" t="s">
        <v>159</v>
      </c>
      <c r="J137" t="s">
        <v>159</v>
      </c>
    </row>
    <row r="138" spans="5:10" x14ac:dyDescent="0.25">
      <c r="E138" t="s">
        <v>109</v>
      </c>
      <c r="J138" t="s">
        <v>109</v>
      </c>
    </row>
    <row r="139" spans="5:10" x14ac:dyDescent="0.25">
      <c r="E139" t="s">
        <v>172</v>
      </c>
      <c r="J139" t="s">
        <v>172</v>
      </c>
    </row>
    <row r="140" spans="5:10" x14ac:dyDescent="0.25">
      <c r="E140" t="s">
        <v>378</v>
      </c>
      <c r="J140" t="s">
        <v>378</v>
      </c>
    </row>
    <row r="141" spans="5:10" x14ac:dyDescent="0.25">
      <c r="E141" t="s">
        <v>292</v>
      </c>
      <c r="J141" t="s">
        <v>292</v>
      </c>
    </row>
    <row r="142" spans="5:10" x14ac:dyDescent="0.25">
      <c r="E142" t="s">
        <v>329</v>
      </c>
      <c r="J142" t="s">
        <v>329</v>
      </c>
    </row>
    <row r="143" spans="5:10" x14ac:dyDescent="0.25">
      <c r="E143" t="s">
        <v>528</v>
      </c>
      <c r="J143" t="s">
        <v>528</v>
      </c>
    </row>
    <row r="144" spans="5:10" x14ac:dyDescent="0.25">
      <c r="E144" t="s">
        <v>45</v>
      </c>
      <c r="J144" t="s">
        <v>45</v>
      </c>
    </row>
    <row r="145" spans="5:10" x14ac:dyDescent="0.25">
      <c r="E145" t="s">
        <v>20</v>
      </c>
      <c r="J145" t="s">
        <v>20</v>
      </c>
    </row>
    <row r="146" spans="5:10" x14ac:dyDescent="0.25">
      <c r="E146" t="s">
        <v>530</v>
      </c>
      <c r="J146" t="s">
        <v>530</v>
      </c>
    </row>
    <row r="147" spans="5:10" x14ac:dyDescent="0.25">
      <c r="E147" t="s">
        <v>110</v>
      </c>
      <c r="J147" t="s">
        <v>110</v>
      </c>
    </row>
    <row r="148" spans="5:10" x14ac:dyDescent="0.25">
      <c r="E148" t="s">
        <v>293</v>
      </c>
      <c r="J148" t="s">
        <v>293</v>
      </c>
    </row>
    <row r="149" spans="5:10" x14ac:dyDescent="0.25">
      <c r="E149" t="s">
        <v>3</v>
      </c>
      <c r="J149" t="s">
        <v>3</v>
      </c>
    </row>
    <row r="150" spans="5:10" x14ac:dyDescent="0.25">
      <c r="E150" t="s">
        <v>507</v>
      </c>
      <c r="J150" t="s">
        <v>507</v>
      </c>
    </row>
    <row r="151" spans="5:10" x14ac:dyDescent="0.25">
      <c r="E151" t="s">
        <v>228</v>
      </c>
      <c r="J151" t="s">
        <v>228</v>
      </c>
    </row>
    <row r="152" spans="5:10" x14ac:dyDescent="0.25">
      <c r="E152" t="s">
        <v>4</v>
      </c>
      <c r="J152" t="s">
        <v>4</v>
      </c>
    </row>
    <row r="153" spans="5:10" x14ac:dyDescent="0.25">
      <c r="E153" t="s">
        <v>294</v>
      </c>
      <c r="J153" t="s">
        <v>294</v>
      </c>
    </row>
    <row r="154" spans="5:10" x14ac:dyDescent="0.25">
      <c r="E154" t="s">
        <v>355</v>
      </c>
      <c r="J154" t="s">
        <v>355</v>
      </c>
    </row>
    <row r="155" spans="5:10" x14ac:dyDescent="0.25">
      <c r="E155" t="s">
        <v>356</v>
      </c>
      <c r="J155" t="s">
        <v>356</v>
      </c>
    </row>
    <row r="156" spans="5:10" x14ac:dyDescent="0.25">
      <c r="E156" t="s">
        <v>254</v>
      </c>
      <c r="J156" t="s">
        <v>254</v>
      </c>
    </row>
    <row r="157" spans="5:10" x14ac:dyDescent="0.25">
      <c r="E157" t="s">
        <v>46</v>
      </c>
      <c r="J157" t="s">
        <v>46</v>
      </c>
    </row>
    <row r="158" spans="5:10" x14ac:dyDescent="0.25">
      <c r="E158" t="s">
        <v>414</v>
      </c>
      <c r="J158" t="s">
        <v>414</v>
      </c>
    </row>
    <row r="159" spans="5:10" x14ac:dyDescent="0.25">
      <c r="E159" t="s">
        <v>47</v>
      </c>
      <c r="J159" t="s">
        <v>47</v>
      </c>
    </row>
    <row r="160" spans="5:10" x14ac:dyDescent="0.25">
      <c r="E160" t="s">
        <v>206</v>
      </c>
      <c r="J160" t="s">
        <v>206</v>
      </c>
    </row>
    <row r="161" spans="5:10" x14ac:dyDescent="0.25">
      <c r="E161" t="s">
        <v>508</v>
      </c>
      <c r="J161" t="s">
        <v>508</v>
      </c>
    </row>
    <row r="162" spans="5:10" x14ac:dyDescent="0.25">
      <c r="E162" t="s">
        <v>90</v>
      </c>
      <c r="J162" t="s">
        <v>90</v>
      </c>
    </row>
    <row r="163" spans="5:10" x14ac:dyDescent="0.25">
      <c r="E163" t="s">
        <v>173</v>
      </c>
      <c r="J163" t="s">
        <v>173</v>
      </c>
    </row>
    <row r="164" spans="5:10" x14ac:dyDescent="0.25">
      <c r="E164" t="s">
        <v>295</v>
      </c>
      <c r="J164" t="s">
        <v>295</v>
      </c>
    </row>
    <row r="165" spans="5:10" x14ac:dyDescent="0.25">
      <c r="E165" t="s">
        <v>28</v>
      </c>
      <c r="J165" t="s">
        <v>28</v>
      </c>
    </row>
    <row r="166" spans="5:10" x14ac:dyDescent="0.25">
      <c r="E166" t="s">
        <v>229</v>
      </c>
      <c r="J166" t="s">
        <v>229</v>
      </c>
    </row>
    <row r="167" spans="5:10" x14ac:dyDescent="0.25">
      <c r="E167" t="s">
        <v>29</v>
      </c>
      <c r="J167" t="s">
        <v>29</v>
      </c>
    </row>
    <row r="168" spans="5:10" x14ac:dyDescent="0.25">
      <c r="E168" t="s">
        <v>150</v>
      </c>
      <c r="J168" t="s">
        <v>150</v>
      </c>
    </row>
    <row r="169" spans="5:10" x14ac:dyDescent="0.25">
      <c r="E169" t="s">
        <v>330</v>
      </c>
      <c r="J169" t="s">
        <v>330</v>
      </c>
    </row>
    <row r="170" spans="5:10" x14ac:dyDescent="0.25">
      <c r="E170" t="s">
        <v>331</v>
      </c>
      <c r="J170" t="s">
        <v>331</v>
      </c>
    </row>
    <row r="171" spans="5:10" x14ac:dyDescent="0.25">
      <c r="E171" t="s">
        <v>503</v>
      </c>
      <c r="J171" t="s">
        <v>503</v>
      </c>
    </row>
    <row r="172" spans="5:10" x14ac:dyDescent="0.25">
      <c r="E172" t="s">
        <v>193</v>
      </c>
      <c r="J172" t="s">
        <v>193</v>
      </c>
    </row>
    <row r="173" spans="5:10" x14ac:dyDescent="0.25">
      <c r="E173" t="s">
        <v>366</v>
      </c>
      <c r="J173" t="s">
        <v>366</v>
      </c>
    </row>
    <row r="174" spans="5:10" x14ac:dyDescent="0.25">
      <c r="E174" t="s">
        <v>75</v>
      </c>
      <c r="J174" t="s">
        <v>75</v>
      </c>
    </row>
    <row r="175" spans="5:10" x14ac:dyDescent="0.25">
      <c r="E175" t="s">
        <v>246</v>
      </c>
      <c r="J175" t="s">
        <v>246</v>
      </c>
    </row>
    <row r="176" spans="5:10" x14ac:dyDescent="0.25">
      <c r="E176" t="s">
        <v>509</v>
      </c>
      <c r="J176" t="s">
        <v>509</v>
      </c>
    </row>
    <row r="177" spans="5:10" x14ac:dyDescent="0.25">
      <c r="E177" t="s">
        <v>94</v>
      </c>
      <c r="J177" t="s">
        <v>94</v>
      </c>
    </row>
    <row r="178" spans="5:10" x14ac:dyDescent="0.25">
      <c r="E178" t="s">
        <v>160</v>
      </c>
      <c r="J178" t="s">
        <v>160</v>
      </c>
    </row>
    <row r="179" spans="5:10" x14ac:dyDescent="0.25">
      <c r="E179" t="s">
        <v>123</v>
      </c>
      <c r="J179" t="s">
        <v>123</v>
      </c>
    </row>
    <row r="180" spans="5:10" x14ac:dyDescent="0.25">
      <c r="E180" t="s">
        <v>379</v>
      </c>
      <c r="J180" t="s">
        <v>379</v>
      </c>
    </row>
    <row r="181" spans="5:10" x14ac:dyDescent="0.25">
      <c r="E181" t="s">
        <v>124</v>
      </c>
      <c r="J181" t="s">
        <v>124</v>
      </c>
    </row>
    <row r="182" spans="5:10" x14ac:dyDescent="0.25">
      <c r="E182" t="s">
        <v>296</v>
      </c>
      <c r="J182" t="s">
        <v>296</v>
      </c>
    </row>
    <row r="183" spans="5:10" x14ac:dyDescent="0.25">
      <c r="E183" t="s">
        <v>297</v>
      </c>
      <c r="J183" t="s">
        <v>297</v>
      </c>
    </row>
    <row r="184" spans="5:10" x14ac:dyDescent="0.25">
      <c r="E184" t="s">
        <v>298</v>
      </c>
      <c r="J184" t="s">
        <v>298</v>
      </c>
    </row>
    <row r="185" spans="5:10" x14ac:dyDescent="0.25">
      <c r="E185" t="s">
        <v>216</v>
      </c>
      <c r="J185" t="s">
        <v>216</v>
      </c>
    </row>
    <row r="186" spans="5:10" x14ac:dyDescent="0.25">
      <c r="E186" t="s">
        <v>332</v>
      </c>
      <c r="J186" t="s">
        <v>332</v>
      </c>
    </row>
    <row r="187" spans="5:10" x14ac:dyDescent="0.25">
      <c r="E187" t="s">
        <v>230</v>
      </c>
      <c r="J187" t="s">
        <v>230</v>
      </c>
    </row>
    <row r="188" spans="5:10" x14ac:dyDescent="0.25">
      <c r="E188" t="s">
        <v>247</v>
      </c>
      <c r="J188" t="s">
        <v>247</v>
      </c>
    </row>
    <row r="189" spans="5:10" x14ac:dyDescent="0.25">
      <c r="E189" t="s">
        <v>248</v>
      </c>
      <c r="J189" t="s">
        <v>248</v>
      </c>
    </row>
    <row r="190" spans="5:10" x14ac:dyDescent="0.25">
      <c r="E190" t="s">
        <v>78</v>
      </c>
      <c r="J190" t="s">
        <v>78</v>
      </c>
    </row>
    <row r="191" spans="5:10" x14ac:dyDescent="0.25">
      <c r="E191" t="s">
        <v>280</v>
      </c>
      <c r="J191" t="s">
        <v>280</v>
      </c>
    </row>
    <row r="192" spans="5:10" x14ac:dyDescent="0.25">
      <c r="E192" t="s">
        <v>5</v>
      </c>
      <c r="J192" t="s">
        <v>5</v>
      </c>
    </row>
    <row r="193" spans="5:10" x14ac:dyDescent="0.25">
      <c r="E193" t="s">
        <v>132</v>
      </c>
      <c r="J193" t="s">
        <v>132</v>
      </c>
    </row>
    <row r="194" spans="5:10" x14ac:dyDescent="0.25">
      <c r="E194" t="s">
        <v>174</v>
      </c>
      <c r="J194" t="s">
        <v>174</v>
      </c>
    </row>
    <row r="195" spans="5:10" x14ac:dyDescent="0.25">
      <c r="E195" t="s">
        <v>357</v>
      </c>
      <c r="J195" t="s">
        <v>357</v>
      </c>
    </row>
    <row r="196" spans="5:10" x14ac:dyDescent="0.25">
      <c r="E196" t="s">
        <v>272</v>
      </c>
      <c r="J196" t="s">
        <v>272</v>
      </c>
    </row>
    <row r="197" spans="5:10" x14ac:dyDescent="0.25">
      <c r="E197" t="s">
        <v>405</v>
      </c>
      <c r="J197" t="s">
        <v>405</v>
      </c>
    </row>
    <row r="198" spans="5:10" x14ac:dyDescent="0.25">
      <c r="E198" t="s">
        <v>446</v>
      </c>
      <c r="J198" t="s">
        <v>446</v>
      </c>
    </row>
    <row r="199" spans="5:10" x14ac:dyDescent="0.25">
      <c r="E199" t="s">
        <v>299</v>
      </c>
      <c r="J199" t="s">
        <v>299</v>
      </c>
    </row>
    <row r="200" spans="5:10" x14ac:dyDescent="0.25">
      <c r="E200" t="s">
        <v>358</v>
      </c>
      <c r="J200" t="s">
        <v>358</v>
      </c>
    </row>
    <row r="201" spans="5:10" x14ac:dyDescent="0.25">
      <c r="E201" t="s">
        <v>415</v>
      </c>
      <c r="J201" t="s">
        <v>415</v>
      </c>
    </row>
    <row r="202" spans="5:10" x14ac:dyDescent="0.25">
      <c r="E202" t="s">
        <v>388</v>
      </c>
      <c r="J202" t="s">
        <v>388</v>
      </c>
    </row>
    <row r="203" spans="5:10" x14ac:dyDescent="0.25">
      <c r="E203" t="s">
        <v>300</v>
      </c>
      <c r="J203" t="s">
        <v>300</v>
      </c>
    </row>
    <row r="204" spans="5:10" x14ac:dyDescent="0.25">
      <c r="E204" t="s">
        <v>138</v>
      </c>
      <c r="J204" t="s">
        <v>138</v>
      </c>
    </row>
    <row r="205" spans="5:10" x14ac:dyDescent="0.25">
      <c r="E205" t="s">
        <v>360</v>
      </c>
      <c r="J205" t="s">
        <v>360</v>
      </c>
    </row>
    <row r="206" spans="5:10" x14ac:dyDescent="0.25">
      <c r="E206" t="s">
        <v>301</v>
      </c>
      <c r="J206" t="s">
        <v>301</v>
      </c>
    </row>
    <row r="207" spans="5:10" x14ac:dyDescent="0.25">
      <c r="E207" t="s">
        <v>359</v>
      </c>
      <c r="J207" t="s">
        <v>359</v>
      </c>
    </row>
    <row r="208" spans="5:10" x14ac:dyDescent="0.25">
      <c r="E208" t="s">
        <v>302</v>
      </c>
      <c r="J208" t="s">
        <v>302</v>
      </c>
    </row>
    <row r="209" spans="5:10" x14ac:dyDescent="0.25">
      <c r="E209" t="s">
        <v>333</v>
      </c>
      <c r="J209" t="s">
        <v>333</v>
      </c>
    </row>
    <row r="210" spans="5:10" x14ac:dyDescent="0.25">
      <c r="E210" t="s">
        <v>49</v>
      </c>
      <c r="J210" t="s">
        <v>49</v>
      </c>
    </row>
    <row r="211" spans="5:10" x14ac:dyDescent="0.25">
      <c r="E211" t="s">
        <v>48</v>
      </c>
      <c r="J211" t="s">
        <v>48</v>
      </c>
    </row>
    <row r="212" spans="5:10" x14ac:dyDescent="0.25">
      <c r="E212" t="s">
        <v>50</v>
      </c>
      <c r="J212" t="s">
        <v>50</v>
      </c>
    </row>
    <row r="213" spans="5:10" x14ac:dyDescent="0.25">
      <c r="E213" t="s">
        <v>260</v>
      </c>
      <c r="J213" t="s">
        <v>260</v>
      </c>
    </row>
    <row r="214" spans="5:10" x14ac:dyDescent="0.25">
      <c r="E214" t="s">
        <v>21</v>
      </c>
      <c r="J214" t="s">
        <v>21</v>
      </c>
    </row>
    <row r="215" spans="5:10" x14ac:dyDescent="0.25">
      <c r="E215" t="s">
        <v>249</v>
      </c>
      <c r="J215" t="s">
        <v>249</v>
      </c>
    </row>
    <row r="216" spans="5:10" x14ac:dyDescent="0.25">
      <c r="E216" t="s">
        <v>51</v>
      </c>
      <c r="J216" t="s">
        <v>51</v>
      </c>
    </row>
    <row r="217" spans="5:10" x14ac:dyDescent="0.25">
      <c r="E217" t="s">
        <v>201</v>
      </c>
      <c r="J217" t="s">
        <v>201</v>
      </c>
    </row>
    <row r="218" spans="5:10" x14ac:dyDescent="0.25">
      <c r="E218" t="s">
        <v>175</v>
      </c>
      <c r="J218" t="s">
        <v>175</v>
      </c>
    </row>
    <row r="219" spans="5:10" x14ac:dyDescent="0.25">
      <c r="E219" t="s">
        <v>52</v>
      </c>
      <c r="J219" t="s">
        <v>52</v>
      </c>
    </row>
    <row r="220" spans="5:10" x14ac:dyDescent="0.25">
      <c r="E220" t="s">
        <v>401</v>
      </c>
      <c r="J220" t="s">
        <v>401</v>
      </c>
    </row>
    <row r="221" spans="5:10" x14ac:dyDescent="0.25">
      <c r="E221" t="s">
        <v>461</v>
      </c>
      <c r="J221" t="s">
        <v>461</v>
      </c>
    </row>
    <row r="222" spans="5:10" x14ac:dyDescent="0.25">
      <c r="E222" t="s">
        <v>389</v>
      </c>
      <c r="J222" t="s">
        <v>389</v>
      </c>
    </row>
    <row r="223" spans="5:10" x14ac:dyDescent="0.25">
      <c r="E223" t="s">
        <v>303</v>
      </c>
      <c r="J223" t="s">
        <v>303</v>
      </c>
    </row>
    <row r="224" spans="5:10" x14ac:dyDescent="0.25">
      <c r="E224" t="s">
        <v>13</v>
      </c>
      <c r="J224" t="s">
        <v>13</v>
      </c>
    </row>
    <row r="225" spans="5:10" x14ac:dyDescent="0.25">
      <c r="E225" t="s">
        <v>10</v>
      </c>
      <c r="J225" t="s">
        <v>10</v>
      </c>
    </row>
    <row r="226" spans="5:10" x14ac:dyDescent="0.25">
      <c r="E226" t="s">
        <v>334</v>
      </c>
      <c r="J226" t="s">
        <v>334</v>
      </c>
    </row>
    <row r="227" spans="5:10" x14ac:dyDescent="0.25">
      <c r="E227" t="s">
        <v>501</v>
      </c>
      <c r="J227" t="s">
        <v>501</v>
      </c>
    </row>
    <row r="228" spans="5:10" x14ac:dyDescent="0.25">
      <c r="E228" t="s">
        <v>273</v>
      </c>
      <c r="J228" t="s">
        <v>273</v>
      </c>
    </row>
    <row r="229" spans="5:10" x14ac:dyDescent="0.25">
      <c r="E229" t="s">
        <v>30</v>
      </c>
      <c r="J229" t="s">
        <v>30</v>
      </c>
    </row>
    <row r="230" spans="5:10" x14ac:dyDescent="0.25">
      <c r="E230" t="s">
        <v>161</v>
      </c>
      <c r="J230" t="s">
        <v>161</v>
      </c>
    </row>
    <row r="231" spans="5:10" x14ac:dyDescent="0.25">
      <c r="E231" t="s">
        <v>304</v>
      </c>
      <c r="J231" t="s">
        <v>304</v>
      </c>
    </row>
    <row r="232" spans="5:10" x14ac:dyDescent="0.25">
      <c r="E232" t="s">
        <v>305</v>
      </c>
      <c r="J232" t="s">
        <v>305</v>
      </c>
    </row>
    <row r="233" spans="5:10" x14ac:dyDescent="0.25">
      <c r="E233" t="s">
        <v>250</v>
      </c>
      <c r="J233" t="s">
        <v>250</v>
      </c>
    </row>
    <row r="234" spans="5:10" x14ac:dyDescent="0.25">
      <c r="E234" t="s">
        <v>83</v>
      </c>
      <c r="J234" t="s">
        <v>83</v>
      </c>
    </row>
    <row r="235" spans="5:10" x14ac:dyDescent="0.25">
      <c r="E235" t="s">
        <v>53</v>
      </c>
      <c r="J235" t="s">
        <v>53</v>
      </c>
    </row>
    <row r="236" spans="5:10" x14ac:dyDescent="0.25">
      <c r="E236" t="s">
        <v>452</v>
      </c>
      <c r="J236" t="s">
        <v>452</v>
      </c>
    </row>
    <row r="237" spans="5:10" x14ac:dyDescent="0.25">
      <c r="E237" t="s">
        <v>462</v>
      </c>
      <c r="J237" t="s">
        <v>462</v>
      </c>
    </row>
    <row r="238" spans="5:10" x14ac:dyDescent="0.25">
      <c r="E238" t="s">
        <v>261</v>
      </c>
      <c r="J238" t="s">
        <v>261</v>
      </c>
    </row>
    <row r="239" spans="5:10" x14ac:dyDescent="0.25">
      <c r="E239" t="s">
        <v>176</v>
      </c>
      <c r="J239" t="s">
        <v>176</v>
      </c>
    </row>
    <row r="240" spans="5:10" x14ac:dyDescent="0.25">
      <c r="E240" t="s">
        <v>166</v>
      </c>
      <c r="J240" t="s">
        <v>166</v>
      </c>
    </row>
    <row r="241" spans="5:10" x14ac:dyDescent="0.25">
      <c r="E241" t="s">
        <v>212</v>
      </c>
      <c r="J241" t="s">
        <v>212</v>
      </c>
    </row>
    <row r="242" spans="5:10" x14ac:dyDescent="0.25">
      <c r="E242" t="s">
        <v>231</v>
      </c>
      <c r="J242" t="s">
        <v>231</v>
      </c>
    </row>
    <row r="243" spans="5:10" x14ac:dyDescent="0.25">
      <c r="E243" t="s">
        <v>468</v>
      </c>
      <c r="J243" t="s">
        <v>468</v>
      </c>
    </row>
    <row r="244" spans="5:10" x14ac:dyDescent="0.25">
      <c r="E244" t="s">
        <v>31</v>
      </c>
      <c r="J244" t="s">
        <v>31</v>
      </c>
    </row>
    <row r="245" spans="5:10" x14ac:dyDescent="0.25">
      <c r="E245" t="s">
        <v>32</v>
      </c>
      <c r="J245" t="s">
        <v>32</v>
      </c>
    </row>
    <row r="246" spans="5:10" x14ac:dyDescent="0.25">
      <c r="E246" t="s">
        <v>14</v>
      </c>
      <c r="J246" t="s">
        <v>14</v>
      </c>
    </row>
    <row r="247" spans="5:10" x14ac:dyDescent="0.25">
      <c r="E247" t="s">
        <v>454</v>
      </c>
      <c r="J247" t="s">
        <v>454</v>
      </c>
    </row>
    <row r="248" spans="5:10" x14ac:dyDescent="0.25">
      <c r="E248" t="s">
        <v>510</v>
      </c>
      <c r="J248" t="s">
        <v>510</v>
      </c>
    </row>
    <row r="249" spans="5:10" x14ac:dyDescent="0.25">
      <c r="E249" t="s">
        <v>511</v>
      </c>
      <c r="J249" t="s">
        <v>511</v>
      </c>
    </row>
    <row r="250" spans="5:10" x14ac:dyDescent="0.25">
      <c r="E250" t="s">
        <v>232</v>
      </c>
      <c r="J250" t="s">
        <v>232</v>
      </c>
    </row>
    <row r="251" spans="5:10" x14ac:dyDescent="0.25">
      <c r="E251" t="s">
        <v>233</v>
      </c>
      <c r="J251" t="s">
        <v>233</v>
      </c>
    </row>
    <row r="252" spans="5:10" x14ac:dyDescent="0.25">
      <c r="E252" t="s">
        <v>234</v>
      </c>
      <c r="J252" t="s">
        <v>234</v>
      </c>
    </row>
    <row r="253" spans="5:10" x14ac:dyDescent="0.25">
      <c r="E253" t="s">
        <v>6</v>
      </c>
      <c r="J253" t="s">
        <v>6</v>
      </c>
    </row>
    <row r="254" spans="5:10" x14ac:dyDescent="0.25">
      <c r="E254" t="s">
        <v>111</v>
      </c>
      <c r="J254" t="s">
        <v>111</v>
      </c>
    </row>
    <row r="255" spans="5:10" x14ac:dyDescent="0.25">
      <c r="E255" t="s">
        <v>380</v>
      </c>
      <c r="J255" t="s">
        <v>380</v>
      </c>
    </row>
    <row r="256" spans="5:10" x14ac:dyDescent="0.25">
      <c r="E256" t="s">
        <v>177</v>
      </c>
      <c r="J256" t="s">
        <v>177</v>
      </c>
    </row>
    <row r="257" spans="5:10" x14ac:dyDescent="0.25">
      <c r="E257" t="s">
        <v>54</v>
      </c>
      <c r="J257" t="s">
        <v>54</v>
      </c>
    </row>
    <row r="258" spans="5:10" x14ac:dyDescent="0.25">
      <c r="E258" t="s">
        <v>164</v>
      </c>
      <c r="J258" t="s">
        <v>164</v>
      </c>
    </row>
    <row r="259" spans="5:10" x14ac:dyDescent="0.25">
      <c r="E259" t="s">
        <v>178</v>
      </c>
      <c r="J259" t="s">
        <v>178</v>
      </c>
    </row>
    <row r="260" spans="5:10" x14ac:dyDescent="0.25">
      <c r="E260" t="s">
        <v>118</v>
      </c>
      <c r="J260" t="s">
        <v>118</v>
      </c>
    </row>
    <row r="261" spans="5:10" x14ac:dyDescent="0.25">
      <c r="E261" t="s">
        <v>179</v>
      </c>
      <c r="J261" t="s">
        <v>179</v>
      </c>
    </row>
    <row r="262" spans="5:10" x14ac:dyDescent="0.25">
      <c r="E262" t="s">
        <v>361</v>
      </c>
      <c r="J262" t="s">
        <v>361</v>
      </c>
    </row>
    <row r="263" spans="5:10" x14ac:dyDescent="0.25">
      <c r="E263" t="s">
        <v>84</v>
      </c>
      <c r="J263" t="s">
        <v>84</v>
      </c>
    </row>
    <row r="264" spans="5:10" x14ac:dyDescent="0.25">
      <c r="E264" t="s">
        <v>95</v>
      </c>
      <c r="J264" t="s">
        <v>95</v>
      </c>
    </row>
    <row r="265" spans="5:10" x14ac:dyDescent="0.25">
      <c r="E265" t="s">
        <v>318</v>
      </c>
      <c r="J265" t="s">
        <v>318</v>
      </c>
    </row>
    <row r="266" spans="5:10" x14ac:dyDescent="0.25">
      <c r="E266" t="s">
        <v>416</v>
      </c>
      <c r="J266" t="s">
        <v>416</v>
      </c>
    </row>
    <row r="267" spans="5:10" x14ac:dyDescent="0.25">
      <c r="E267" t="s">
        <v>7</v>
      </c>
      <c r="J267" t="s">
        <v>7</v>
      </c>
    </row>
    <row r="268" spans="5:10" x14ac:dyDescent="0.25">
      <c r="E268" t="s">
        <v>262</v>
      </c>
      <c r="J268" t="s">
        <v>262</v>
      </c>
    </row>
    <row r="269" spans="5:10" x14ac:dyDescent="0.25">
      <c r="E269" t="s">
        <v>145</v>
      </c>
      <c r="J269" t="s">
        <v>145</v>
      </c>
    </row>
    <row r="270" spans="5:10" x14ac:dyDescent="0.25">
      <c r="E270" t="s">
        <v>235</v>
      </c>
      <c r="J270" t="s">
        <v>235</v>
      </c>
    </row>
    <row r="271" spans="5:10" x14ac:dyDescent="0.25">
      <c r="E271" t="s">
        <v>55</v>
      </c>
      <c r="J271" t="s">
        <v>55</v>
      </c>
    </row>
    <row r="272" spans="5:10" x14ac:dyDescent="0.25">
      <c r="E272" t="s">
        <v>512</v>
      </c>
      <c r="J272" t="s">
        <v>512</v>
      </c>
    </row>
    <row r="273" spans="5:10" x14ac:dyDescent="0.25">
      <c r="E273" t="s">
        <v>236</v>
      </c>
      <c r="J273" t="s">
        <v>236</v>
      </c>
    </row>
    <row r="274" spans="5:10" x14ac:dyDescent="0.25">
      <c r="E274" t="s">
        <v>306</v>
      </c>
      <c r="J274" t="s">
        <v>306</v>
      </c>
    </row>
    <row r="275" spans="5:10" x14ac:dyDescent="0.25">
      <c r="E275" t="s">
        <v>382</v>
      </c>
      <c r="J275" t="s">
        <v>382</v>
      </c>
    </row>
    <row r="276" spans="5:10" x14ac:dyDescent="0.25">
      <c r="E276" t="s">
        <v>335</v>
      </c>
      <c r="J276" t="s">
        <v>335</v>
      </c>
    </row>
    <row r="277" spans="5:10" x14ac:dyDescent="0.25">
      <c r="E277" t="s">
        <v>417</v>
      </c>
      <c r="J277" t="s">
        <v>417</v>
      </c>
    </row>
    <row r="278" spans="5:10" x14ac:dyDescent="0.25">
      <c r="E278" t="s">
        <v>274</v>
      </c>
      <c r="J278" t="s">
        <v>274</v>
      </c>
    </row>
    <row r="279" spans="5:10" x14ac:dyDescent="0.25">
      <c r="E279" t="s">
        <v>56</v>
      </c>
      <c r="J279" t="s">
        <v>56</v>
      </c>
    </row>
    <row r="280" spans="5:10" x14ac:dyDescent="0.25">
      <c r="E280" t="s">
        <v>213</v>
      </c>
      <c r="J280" t="s">
        <v>213</v>
      </c>
    </row>
    <row r="281" spans="5:10" x14ac:dyDescent="0.25">
      <c r="E281" t="s">
        <v>217</v>
      </c>
      <c r="J281" t="s">
        <v>217</v>
      </c>
    </row>
    <row r="282" spans="5:10" x14ac:dyDescent="0.25">
      <c r="E282" t="s">
        <v>307</v>
      </c>
      <c r="J282" t="s">
        <v>307</v>
      </c>
    </row>
    <row r="283" spans="5:10" x14ac:dyDescent="0.25">
      <c r="E283" t="s">
        <v>275</v>
      </c>
      <c r="J283" t="s">
        <v>275</v>
      </c>
    </row>
    <row r="284" spans="5:10" x14ac:dyDescent="0.25">
      <c r="E284" t="s">
        <v>266</v>
      </c>
      <c r="J284" t="s">
        <v>266</v>
      </c>
    </row>
    <row r="285" spans="5:10" x14ac:dyDescent="0.25">
      <c r="E285" t="s">
        <v>336</v>
      </c>
      <c r="J285" t="s">
        <v>336</v>
      </c>
    </row>
    <row r="286" spans="5:10" x14ac:dyDescent="0.25">
      <c r="E286" t="s">
        <v>237</v>
      </c>
      <c r="J286" t="s">
        <v>237</v>
      </c>
    </row>
    <row r="287" spans="5:10" x14ac:dyDescent="0.25">
      <c r="E287" t="s">
        <v>418</v>
      </c>
      <c r="J287" t="s">
        <v>418</v>
      </c>
    </row>
    <row r="288" spans="5:10" x14ac:dyDescent="0.25">
      <c r="E288" t="s">
        <v>79</v>
      </c>
      <c r="J288" t="s">
        <v>79</v>
      </c>
    </row>
    <row r="289" spans="5:10" x14ac:dyDescent="0.25">
      <c r="E289" t="s">
        <v>151</v>
      </c>
      <c r="J289" t="s">
        <v>151</v>
      </c>
    </row>
    <row r="290" spans="5:10" x14ac:dyDescent="0.25">
      <c r="E290" t="s">
        <v>456</v>
      </c>
      <c r="J290" t="s">
        <v>456</v>
      </c>
    </row>
    <row r="291" spans="5:10" x14ac:dyDescent="0.25">
      <c r="E291" t="s">
        <v>419</v>
      </c>
      <c r="J291" t="s">
        <v>419</v>
      </c>
    </row>
    <row r="292" spans="5:10" x14ac:dyDescent="0.25">
      <c r="E292" t="s">
        <v>194</v>
      </c>
      <c r="J292" t="s">
        <v>194</v>
      </c>
    </row>
    <row r="293" spans="5:10" x14ac:dyDescent="0.25">
      <c r="E293" t="s">
        <v>390</v>
      </c>
      <c r="J293" t="s">
        <v>390</v>
      </c>
    </row>
    <row r="294" spans="5:10" x14ac:dyDescent="0.25">
      <c r="E294" t="s">
        <v>308</v>
      </c>
      <c r="J294" t="s">
        <v>308</v>
      </c>
    </row>
    <row r="295" spans="5:10" x14ac:dyDescent="0.25">
      <c r="E295" t="s">
        <v>367</v>
      </c>
      <c r="J295" t="s">
        <v>367</v>
      </c>
    </row>
    <row r="296" spans="5:10" x14ac:dyDescent="0.25">
      <c r="E296" t="s">
        <v>33</v>
      </c>
      <c r="J296" t="s">
        <v>33</v>
      </c>
    </row>
    <row r="297" spans="5:10" x14ac:dyDescent="0.25">
      <c r="E297" t="s">
        <v>520</v>
      </c>
      <c r="J297" t="s">
        <v>520</v>
      </c>
    </row>
    <row r="298" spans="5:10" x14ac:dyDescent="0.25">
      <c r="E298" t="s">
        <v>521</v>
      </c>
      <c r="J298" t="s">
        <v>521</v>
      </c>
    </row>
    <row r="299" spans="5:10" x14ac:dyDescent="0.25">
      <c r="E299" t="s">
        <v>309</v>
      </c>
      <c r="J299" t="s">
        <v>309</v>
      </c>
    </row>
    <row r="300" spans="5:10" x14ac:dyDescent="0.25">
      <c r="E300" t="s">
        <v>104</v>
      </c>
      <c r="J300" t="s">
        <v>104</v>
      </c>
    </row>
    <row r="301" spans="5:10" x14ac:dyDescent="0.25">
      <c r="E301" t="s">
        <v>34</v>
      </c>
      <c r="J301" t="s">
        <v>34</v>
      </c>
    </row>
    <row r="302" spans="5:10" x14ac:dyDescent="0.25">
      <c r="E302" t="s">
        <v>310</v>
      </c>
      <c r="J302" t="s">
        <v>310</v>
      </c>
    </row>
    <row r="303" spans="5:10" x14ac:dyDescent="0.25">
      <c r="E303" t="s">
        <v>208</v>
      </c>
      <c r="J303" t="s">
        <v>208</v>
      </c>
    </row>
    <row r="304" spans="5:10" x14ac:dyDescent="0.25">
      <c r="E304" t="s">
        <v>513</v>
      </c>
      <c r="J304" t="s">
        <v>513</v>
      </c>
    </row>
    <row r="305" spans="5:10" x14ac:dyDescent="0.25">
      <c r="E305" t="s">
        <v>466</v>
      </c>
      <c r="J305" t="s">
        <v>466</v>
      </c>
    </row>
    <row r="306" spans="5:10" x14ac:dyDescent="0.25">
      <c r="E306" t="s">
        <v>15</v>
      </c>
      <c r="J306" t="s">
        <v>15</v>
      </c>
    </row>
    <row r="307" spans="5:10" x14ac:dyDescent="0.25">
      <c r="E307" t="s">
        <v>16</v>
      </c>
      <c r="J307" t="s">
        <v>16</v>
      </c>
    </row>
    <row r="308" spans="5:10" x14ac:dyDescent="0.25">
      <c r="E308" t="s">
        <v>57</v>
      </c>
      <c r="J308" t="s">
        <v>57</v>
      </c>
    </row>
    <row r="309" spans="5:10" x14ac:dyDescent="0.25">
      <c r="E309" t="s">
        <v>430</v>
      </c>
      <c r="J309" t="s">
        <v>430</v>
      </c>
    </row>
    <row r="310" spans="5:10" x14ac:dyDescent="0.25">
      <c r="E310" t="s">
        <v>58</v>
      </c>
      <c r="J310" t="s">
        <v>58</v>
      </c>
    </row>
    <row r="311" spans="5:10" x14ac:dyDescent="0.25">
      <c r="E311" t="s">
        <v>469</v>
      </c>
      <c r="J311" t="s">
        <v>469</v>
      </c>
    </row>
    <row r="312" spans="5:10" x14ac:dyDescent="0.25">
      <c r="E312" t="s">
        <v>80</v>
      </c>
      <c r="J312" t="s">
        <v>80</v>
      </c>
    </row>
    <row r="313" spans="5:10" x14ac:dyDescent="0.25">
      <c r="E313" t="s">
        <v>98</v>
      </c>
      <c r="J313" t="s">
        <v>98</v>
      </c>
    </row>
    <row r="314" spans="5:10" x14ac:dyDescent="0.25">
      <c r="E314" t="s">
        <v>403</v>
      </c>
      <c r="J314" t="s">
        <v>403</v>
      </c>
    </row>
    <row r="315" spans="5:10" x14ac:dyDescent="0.25">
      <c r="E315" t="s">
        <v>420</v>
      </c>
      <c r="J315" t="s">
        <v>420</v>
      </c>
    </row>
    <row r="316" spans="5:10" x14ac:dyDescent="0.25">
      <c r="E316" t="s">
        <v>238</v>
      </c>
      <c r="J316" t="s">
        <v>238</v>
      </c>
    </row>
    <row r="317" spans="5:10" x14ac:dyDescent="0.25">
      <c r="E317" t="s">
        <v>337</v>
      </c>
      <c r="J317" t="s">
        <v>337</v>
      </c>
    </row>
    <row r="318" spans="5:10" x14ac:dyDescent="0.25">
      <c r="E318" t="s">
        <v>140</v>
      </c>
      <c r="J318" t="s">
        <v>140</v>
      </c>
    </row>
    <row r="319" spans="5:10" x14ac:dyDescent="0.25">
      <c r="E319" t="s">
        <v>59</v>
      </c>
      <c r="J319" t="s">
        <v>59</v>
      </c>
    </row>
    <row r="320" spans="5:10" x14ac:dyDescent="0.25">
      <c r="E320" t="s">
        <v>362</v>
      </c>
      <c r="J320" t="s">
        <v>362</v>
      </c>
    </row>
    <row r="321" spans="5:10" x14ac:dyDescent="0.25">
      <c r="E321" t="s">
        <v>368</v>
      </c>
      <c r="J321" t="s">
        <v>368</v>
      </c>
    </row>
    <row r="322" spans="5:10" x14ac:dyDescent="0.25">
      <c r="E322" t="s">
        <v>60</v>
      </c>
      <c r="J322" t="s">
        <v>60</v>
      </c>
    </row>
    <row r="323" spans="5:10" x14ac:dyDescent="0.25">
      <c r="E323" t="s">
        <v>146</v>
      </c>
      <c r="J323" t="s">
        <v>146</v>
      </c>
    </row>
    <row r="324" spans="5:10" x14ac:dyDescent="0.25">
      <c r="E324" t="s">
        <v>421</v>
      </c>
      <c r="J324" t="s">
        <v>421</v>
      </c>
    </row>
    <row r="325" spans="5:10" x14ac:dyDescent="0.25">
      <c r="E325" t="s">
        <v>422</v>
      </c>
      <c r="J325" t="s">
        <v>422</v>
      </c>
    </row>
    <row r="326" spans="5:10" x14ac:dyDescent="0.25">
      <c r="E326" t="s">
        <v>319</v>
      </c>
      <c r="J326" t="s">
        <v>319</v>
      </c>
    </row>
    <row r="327" spans="5:10" x14ac:dyDescent="0.25">
      <c r="E327" t="s">
        <v>120</v>
      </c>
      <c r="J327" t="s">
        <v>120</v>
      </c>
    </row>
    <row r="328" spans="5:10" x14ac:dyDescent="0.25">
      <c r="E328" t="s">
        <v>375</v>
      </c>
      <c r="J328" t="s">
        <v>375</v>
      </c>
    </row>
    <row r="329" spans="5:10" x14ac:dyDescent="0.25">
      <c r="E329" t="s">
        <v>72</v>
      </c>
      <c r="J329" t="s">
        <v>72</v>
      </c>
    </row>
    <row r="330" spans="5:10" x14ac:dyDescent="0.25">
      <c r="E330" t="s">
        <v>112</v>
      </c>
      <c r="J330" t="s">
        <v>112</v>
      </c>
    </row>
    <row r="331" spans="5:10" x14ac:dyDescent="0.25">
      <c r="E331" t="s">
        <v>406</v>
      </c>
      <c r="J331" t="s">
        <v>406</v>
      </c>
    </row>
    <row r="332" spans="5:10" x14ac:dyDescent="0.25">
      <c r="E332" t="s">
        <v>214</v>
      </c>
      <c r="J332" t="s">
        <v>214</v>
      </c>
    </row>
    <row r="333" spans="5:10" x14ac:dyDescent="0.25">
      <c r="E333" t="s">
        <v>338</v>
      </c>
      <c r="J333" t="s">
        <v>338</v>
      </c>
    </row>
    <row r="334" spans="5:10" x14ac:dyDescent="0.25">
      <c r="E334" t="s">
        <v>339</v>
      </c>
      <c r="J334" t="s">
        <v>339</v>
      </c>
    </row>
    <row r="335" spans="5:10" x14ac:dyDescent="0.25">
      <c r="E335" t="s">
        <v>311</v>
      </c>
      <c r="J335" t="s">
        <v>311</v>
      </c>
    </row>
    <row r="336" spans="5:10" x14ac:dyDescent="0.25">
      <c r="E336" t="s">
        <v>35</v>
      </c>
      <c r="J336" t="s">
        <v>35</v>
      </c>
    </row>
    <row r="337" spans="5:10" x14ac:dyDescent="0.25">
      <c r="E337" t="s">
        <v>312</v>
      </c>
      <c r="J337" t="s">
        <v>312</v>
      </c>
    </row>
    <row r="338" spans="5:10" x14ac:dyDescent="0.25">
      <c r="E338" t="s">
        <v>340</v>
      </c>
      <c r="J338" t="s">
        <v>340</v>
      </c>
    </row>
    <row r="339" spans="5:10" x14ac:dyDescent="0.25">
      <c r="E339" t="s">
        <v>321</v>
      </c>
      <c r="J339" t="s">
        <v>321</v>
      </c>
    </row>
    <row r="340" spans="5:10" x14ac:dyDescent="0.25">
      <c r="E340" t="s">
        <v>391</v>
      </c>
      <c r="J340" t="s">
        <v>391</v>
      </c>
    </row>
    <row r="341" spans="5:10" x14ac:dyDescent="0.25">
      <c r="E341" t="s">
        <v>186</v>
      </c>
      <c r="J341" t="s">
        <v>186</v>
      </c>
    </row>
    <row r="342" spans="5:10" x14ac:dyDescent="0.25">
      <c r="E342" t="s">
        <v>383</v>
      </c>
      <c r="J342" t="s">
        <v>383</v>
      </c>
    </row>
    <row r="343" spans="5:10" x14ac:dyDescent="0.25">
      <c r="E343" t="s">
        <v>36</v>
      </c>
      <c r="J343" t="s">
        <v>36</v>
      </c>
    </row>
    <row r="344" spans="5:10" x14ac:dyDescent="0.25">
      <c r="E344" t="s">
        <v>61</v>
      </c>
      <c r="J344" t="s">
        <v>61</v>
      </c>
    </row>
    <row r="345" spans="5:10" x14ac:dyDescent="0.25">
      <c r="E345" t="s">
        <v>152</v>
      </c>
      <c r="J345" t="s">
        <v>152</v>
      </c>
    </row>
    <row r="346" spans="5:10" x14ac:dyDescent="0.25">
      <c r="E346" t="s">
        <v>139</v>
      </c>
      <c r="J346" t="s">
        <v>139</v>
      </c>
    </row>
    <row r="347" spans="5:10" x14ac:dyDescent="0.25">
      <c r="E347" t="s">
        <v>343</v>
      </c>
      <c r="J347" t="s">
        <v>343</v>
      </c>
    </row>
    <row r="348" spans="5:10" x14ac:dyDescent="0.25">
      <c r="E348" t="s">
        <v>218</v>
      </c>
      <c r="J348" t="s">
        <v>218</v>
      </c>
    </row>
    <row r="349" spans="5:10" x14ac:dyDescent="0.25">
      <c r="E349" t="s">
        <v>263</v>
      </c>
      <c r="J349" t="s">
        <v>263</v>
      </c>
    </row>
    <row r="350" spans="5:10" x14ac:dyDescent="0.25">
      <c r="E350" t="s">
        <v>162</v>
      </c>
      <c r="J350" t="s">
        <v>162</v>
      </c>
    </row>
    <row r="351" spans="5:10" x14ac:dyDescent="0.25">
      <c r="E351" t="s">
        <v>426</v>
      </c>
      <c r="J351" t="s">
        <v>426</v>
      </c>
    </row>
    <row r="352" spans="5:10" x14ac:dyDescent="0.25">
      <c r="E352" t="s">
        <v>313</v>
      </c>
      <c r="J352" t="s">
        <v>313</v>
      </c>
    </row>
    <row r="353" spans="5:10" x14ac:dyDescent="0.25">
      <c r="E353" t="s">
        <v>423</v>
      </c>
      <c r="J353" t="s">
        <v>423</v>
      </c>
    </row>
    <row r="354" spans="5:10" x14ac:dyDescent="0.25">
      <c r="E354" t="s">
        <v>239</v>
      </c>
      <c r="J354" t="s">
        <v>239</v>
      </c>
    </row>
    <row r="355" spans="5:10" x14ac:dyDescent="0.25">
      <c r="E355" t="s">
        <v>522</v>
      </c>
      <c r="J355" t="s">
        <v>522</v>
      </c>
    </row>
    <row r="356" spans="5:10" x14ac:dyDescent="0.25">
      <c r="E356" t="s">
        <v>344</v>
      </c>
      <c r="J356" t="s">
        <v>344</v>
      </c>
    </row>
    <row r="357" spans="5:10" x14ac:dyDescent="0.25">
      <c r="E357" t="s">
        <v>62</v>
      </c>
      <c r="J357" t="s">
        <v>62</v>
      </c>
    </row>
    <row r="358" spans="5:10" x14ac:dyDescent="0.25">
      <c r="E358" t="s">
        <v>17</v>
      </c>
      <c r="J358" t="s">
        <v>17</v>
      </c>
    </row>
    <row r="359" spans="5:10" x14ac:dyDescent="0.25">
      <c r="E359" t="s">
        <v>371</v>
      </c>
      <c r="J359" t="s">
        <v>371</v>
      </c>
    </row>
    <row r="360" spans="5:10" x14ac:dyDescent="0.25">
      <c r="E360" t="s">
        <v>372</v>
      </c>
      <c r="J360" t="s">
        <v>372</v>
      </c>
    </row>
    <row r="361" spans="5:10" x14ac:dyDescent="0.25">
      <c r="E361" t="s">
        <v>281</v>
      </c>
      <c r="J361" t="s">
        <v>281</v>
      </c>
    </row>
    <row r="362" spans="5:10" x14ac:dyDescent="0.25">
      <c r="E362" t="s">
        <v>320</v>
      </c>
      <c r="J362" t="s">
        <v>320</v>
      </c>
    </row>
    <row r="363" spans="5:10" x14ac:dyDescent="0.25">
      <c r="E363" t="s">
        <v>376</v>
      </c>
      <c r="J363" t="s">
        <v>376</v>
      </c>
    </row>
    <row r="364" spans="5:10" x14ac:dyDescent="0.25">
      <c r="E364" t="s">
        <v>425</v>
      </c>
      <c r="J364" t="s">
        <v>425</v>
      </c>
    </row>
    <row r="365" spans="5:10" x14ac:dyDescent="0.25">
      <c r="E365" t="s">
        <v>341</v>
      </c>
      <c r="J365" t="s">
        <v>341</v>
      </c>
    </row>
    <row r="366" spans="5:10" x14ac:dyDescent="0.25">
      <c r="E366" t="s">
        <v>342</v>
      </c>
      <c r="J366" t="s">
        <v>342</v>
      </c>
    </row>
    <row r="367" spans="5:10" x14ac:dyDescent="0.25">
      <c r="E367" t="s">
        <v>22</v>
      </c>
      <c r="J367" t="s">
        <v>22</v>
      </c>
    </row>
    <row r="368" spans="5:10" x14ac:dyDescent="0.25">
      <c r="E368" t="s">
        <v>219</v>
      </c>
      <c r="J368" t="s">
        <v>219</v>
      </c>
    </row>
    <row r="369" spans="5:10" x14ac:dyDescent="0.25">
      <c r="E369" t="s">
        <v>240</v>
      </c>
      <c r="J369" t="s">
        <v>240</v>
      </c>
    </row>
    <row r="370" spans="5:10" x14ac:dyDescent="0.25">
      <c r="E370" t="s">
        <v>63</v>
      </c>
      <c r="J370" t="s">
        <v>63</v>
      </c>
    </row>
    <row r="371" spans="5:10" x14ac:dyDescent="0.25">
      <c r="E371" t="s">
        <v>241</v>
      </c>
      <c r="J371" t="s">
        <v>241</v>
      </c>
    </row>
    <row r="372" spans="5:10" x14ac:dyDescent="0.25">
      <c r="E372" t="s">
        <v>242</v>
      </c>
      <c r="J372" t="s">
        <v>242</v>
      </c>
    </row>
    <row r="373" spans="5:10" x14ac:dyDescent="0.25">
      <c r="E373" t="s">
        <v>188</v>
      </c>
      <c r="J373" t="s">
        <v>188</v>
      </c>
    </row>
    <row r="374" spans="5:10" x14ac:dyDescent="0.25">
      <c r="E374" t="s">
        <v>64</v>
      </c>
      <c r="J374" t="s">
        <v>64</v>
      </c>
    </row>
    <row r="375" spans="5:10" x14ac:dyDescent="0.25">
      <c r="E375" t="s">
        <v>450</v>
      </c>
      <c r="J375" t="s">
        <v>450</v>
      </c>
    </row>
    <row r="376" spans="5:10" x14ac:dyDescent="0.25">
      <c r="E376" t="s">
        <v>345</v>
      </c>
      <c r="J376" t="s">
        <v>345</v>
      </c>
    </row>
    <row r="377" spans="5:10" x14ac:dyDescent="0.25">
      <c r="E377" t="s">
        <v>180</v>
      </c>
      <c r="J377" t="s">
        <v>180</v>
      </c>
    </row>
    <row r="378" spans="5:10" x14ac:dyDescent="0.25">
      <c r="E378" t="s">
        <v>141</v>
      </c>
      <c r="J378" t="s">
        <v>141</v>
      </c>
    </row>
    <row r="379" spans="5:10" x14ac:dyDescent="0.25">
      <c r="E379" t="s">
        <v>314</v>
      </c>
      <c r="J379" t="s">
        <v>314</v>
      </c>
    </row>
    <row r="380" spans="5:10" x14ac:dyDescent="0.25">
      <c r="E380" t="s">
        <v>37</v>
      </c>
      <c r="J380" t="s">
        <v>37</v>
      </c>
    </row>
    <row r="381" spans="5:10" x14ac:dyDescent="0.25">
      <c r="E381" t="s">
        <v>346</v>
      </c>
      <c r="J381" t="s">
        <v>346</v>
      </c>
    </row>
    <row r="382" spans="5:10" x14ac:dyDescent="0.25">
      <c r="E382" t="s">
        <v>116</v>
      </c>
      <c r="J382" t="s">
        <v>116</v>
      </c>
    </row>
    <row r="383" spans="5:10" x14ac:dyDescent="0.25">
      <c r="E383" t="s">
        <v>181</v>
      </c>
      <c r="J383" t="s">
        <v>181</v>
      </c>
    </row>
    <row r="384" spans="5:10" x14ac:dyDescent="0.25">
      <c r="E384" t="s">
        <v>264</v>
      </c>
      <c r="J384" t="s">
        <v>264</v>
      </c>
    </row>
    <row r="385" spans="5:10" x14ac:dyDescent="0.25">
      <c r="E385" t="s">
        <v>384</v>
      </c>
      <c r="J385" t="s">
        <v>384</v>
      </c>
    </row>
    <row r="386" spans="5:10" x14ac:dyDescent="0.25">
      <c r="E386" t="s">
        <v>435</v>
      </c>
      <c r="J386" t="s">
        <v>435</v>
      </c>
    </row>
    <row r="387" spans="5:10" x14ac:dyDescent="0.25">
      <c r="E387" t="s">
        <v>492</v>
      </c>
      <c r="J387" t="s">
        <v>492</v>
      </c>
    </row>
    <row r="388" spans="5:10" x14ac:dyDescent="0.25">
      <c r="E388" t="s">
        <v>243</v>
      </c>
      <c r="J388" t="s">
        <v>243</v>
      </c>
    </row>
    <row r="389" spans="5:10" x14ac:dyDescent="0.25">
      <c r="E389" t="s">
        <v>8</v>
      </c>
      <c r="J389" t="s">
        <v>8</v>
      </c>
    </row>
    <row r="390" spans="5:10" x14ac:dyDescent="0.25">
      <c r="E390" t="s">
        <v>128</v>
      </c>
      <c r="J390" t="s">
        <v>128</v>
      </c>
    </row>
    <row r="391" spans="5:10" x14ac:dyDescent="0.25">
      <c r="E391" t="s">
        <v>436</v>
      </c>
      <c r="J391" t="s">
        <v>436</v>
      </c>
    </row>
    <row r="392" spans="5:10" x14ac:dyDescent="0.25">
      <c r="E392" t="s">
        <v>397</v>
      </c>
      <c r="J392" t="s">
        <v>397</v>
      </c>
    </row>
    <row r="393" spans="5:10" x14ac:dyDescent="0.25">
      <c r="E393" t="s">
        <v>135</v>
      </c>
      <c r="J393" t="s">
        <v>135</v>
      </c>
    </row>
    <row r="394" spans="5:10" x14ac:dyDescent="0.25">
      <c r="E394" t="s">
        <v>369</v>
      </c>
      <c r="J394" t="s">
        <v>369</v>
      </c>
    </row>
    <row r="395" spans="5:10" x14ac:dyDescent="0.25">
      <c r="E395" t="s">
        <v>315</v>
      </c>
      <c r="J395" t="s">
        <v>315</v>
      </c>
    </row>
    <row r="396" spans="5:10" x14ac:dyDescent="0.25">
      <c r="E396" t="s">
        <v>38</v>
      </c>
      <c r="J396" t="s">
        <v>38</v>
      </c>
    </row>
    <row r="397" spans="5:10" x14ac:dyDescent="0.25">
      <c r="E397" t="s">
        <v>244</v>
      </c>
      <c r="J397" t="s">
        <v>244</v>
      </c>
    </row>
    <row r="398" spans="5:10" x14ac:dyDescent="0.25">
      <c r="E398" t="s">
        <v>524</v>
      </c>
      <c r="J398" t="s">
        <v>524</v>
      </c>
    </row>
    <row r="399" spans="5:10" x14ac:dyDescent="0.25">
      <c r="E399" t="s">
        <v>66</v>
      </c>
      <c r="J399" t="s">
        <v>66</v>
      </c>
    </row>
    <row r="400" spans="5:10" x14ac:dyDescent="0.25">
      <c r="E400" t="s">
        <v>523</v>
      </c>
      <c r="J400" t="s">
        <v>523</v>
      </c>
    </row>
    <row r="401" spans="5:10" x14ac:dyDescent="0.25">
      <c r="E401" t="s">
        <v>65</v>
      </c>
      <c r="J401" t="s">
        <v>65</v>
      </c>
    </row>
    <row r="402" spans="5:10" x14ac:dyDescent="0.25">
      <c r="E402" t="s">
        <v>147</v>
      </c>
      <c r="J402" t="s">
        <v>147</v>
      </c>
    </row>
    <row r="403" spans="5:10" x14ac:dyDescent="0.25">
      <c r="E403" t="s">
        <v>121</v>
      </c>
      <c r="J403" t="s">
        <v>121</v>
      </c>
    </row>
    <row r="404" spans="5:10" x14ac:dyDescent="0.25">
      <c r="E404" t="s">
        <v>125</v>
      </c>
      <c r="J404" t="s">
        <v>125</v>
      </c>
    </row>
    <row r="405" spans="5:10" x14ac:dyDescent="0.25">
      <c r="E405" t="s">
        <v>398</v>
      </c>
      <c r="J405" t="s">
        <v>398</v>
      </c>
    </row>
    <row r="406" spans="5:10" x14ac:dyDescent="0.25">
      <c r="E406" t="s">
        <v>195</v>
      </c>
      <c r="J406" t="s">
        <v>195</v>
      </c>
    </row>
    <row r="407" spans="5:10" x14ac:dyDescent="0.25">
      <c r="E407" t="s">
        <v>67</v>
      </c>
      <c r="J407" t="s">
        <v>67</v>
      </c>
    </row>
    <row r="408" spans="5:10" x14ac:dyDescent="0.25">
      <c r="E408" t="s">
        <v>276</v>
      </c>
      <c r="J408" t="s">
        <v>276</v>
      </c>
    </row>
    <row r="409" spans="5:10" x14ac:dyDescent="0.25">
      <c r="E409" t="s">
        <v>277</v>
      </c>
      <c r="J409" t="s">
        <v>277</v>
      </c>
    </row>
    <row r="410" spans="5:10" x14ac:dyDescent="0.25">
      <c r="E410" t="s">
        <v>363</v>
      </c>
      <c r="J410" t="s">
        <v>363</v>
      </c>
    </row>
    <row r="411" spans="5:10" x14ac:dyDescent="0.25">
      <c r="E411" t="s">
        <v>278</v>
      </c>
      <c r="J411" t="s">
        <v>278</v>
      </c>
    </row>
    <row r="412" spans="5:10" x14ac:dyDescent="0.25">
      <c r="E412" t="s">
        <v>392</v>
      </c>
      <c r="J412" t="s">
        <v>392</v>
      </c>
    </row>
    <row r="413" spans="5:10" x14ac:dyDescent="0.25">
      <c r="E413" t="s">
        <v>539</v>
      </c>
      <c r="J413" t="s">
        <v>539</v>
      </c>
    </row>
    <row r="414" spans="5:10" x14ac:dyDescent="0.25">
      <c r="E414" t="s">
        <v>196</v>
      </c>
      <c r="J414" t="s">
        <v>196</v>
      </c>
    </row>
    <row r="415" spans="5:10" x14ac:dyDescent="0.25">
      <c r="E415" t="s">
        <v>322</v>
      </c>
      <c r="J415" t="s">
        <v>322</v>
      </c>
    </row>
    <row r="416" spans="5:10" x14ac:dyDescent="0.25">
      <c r="E416" t="s">
        <v>129</v>
      </c>
      <c r="J416" t="s">
        <v>129</v>
      </c>
    </row>
  </sheetData>
  <sheetProtection algorithmName="SHA-512" hashValue="T9CtJAy1JFsaz1MfC2DaljwejJbj5I+WHT4NU1qVDAtLyA/tHOON7hYAnuPzX9T9E3jNiILod+5f5umYEGk6Cg==" saltValue="zomA11fBTkYHMOJOk7V0VA==" spinCount="100000" sheet="1" objects="1" scenarios="1"/>
  <sortState ref="E4:E424">
    <sortCondition ref="E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5"/>
  <sheetViews>
    <sheetView zoomScale="110" zoomScaleNormal="110" workbookViewId="0"/>
  </sheetViews>
  <sheetFormatPr defaultRowHeight="15.75" x14ac:dyDescent="0.25"/>
  <cols>
    <col min="1" max="1" width="3.7109375" style="106" customWidth="1"/>
    <col min="2" max="2" width="9.140625" style="106"/>
    <col min="3" max="3" width="13.7109375" style="106" customWidth="1"/>
    <col min="4" max="4" width="19.42578125" style="106" bestFit="1" customWidth="1"/>
    <col min="5" max="5" width="14.5703125" style="106" customWidth="1"/>
    <col min="6" max="6" width="9.140625" style="106" customWidth="1"/>
    <col min="7" max="7" width="9.140625" style="106"/>
    <col min="8" max="8" width="3.7109375" style="106" customWidth="1"/>
    <col min="9" max="16384" width="9.140625" style="106"/>
  </cols>
  <sheetData>
    <row r="1" spans="1:26" x14ac:dyDescent="0.25">
      <c r="A1" s="103"/>
      <c r="B1" s="103"/>
      <c r="C1" s="103"/>
      <c r="D1" s="103"/>
      <c r="E1" s="103"/>
      <c r="F1" s="103"/>
      <c r="G1" s="103"/>
      <c r="H1" s="103"/>
      <c r="I1" s="185"/>
      <c r="J1" s="185"/>
      <c r="K1" s="185"/>
      <c r="L1" s="185"/>
      <c r="M1" s="185"/>
      <c r="N1" s="185"/>
      <c r="O1" s="185"/>
      <c r="P1" s="185"/>
      <c r="Q1" s="185"/>
      <c r="R1" s="185"/>
      <c r="S1" s="185"/>
      <c r="T1" s="185"/>
      <c r="U1" s="185"/>
      <c r="V1" s="185"/>
      <c r="W1" s="185"/>
      <c r="X1" s="185"/>
      <c r="Y1" s="185"/>
      <c r="Z1" s="185"/>
    </row>
    <row r="2" spans="1:26" ht="21" x14ac:dyDescent="0.35">
      <c r="A2" s="186"/>
      <c r="B2" s="108"/>
      <c r="C2" s="274" t="s">
        <v>587</v>
      </c>
      <c r="D2" s="274"/>
      <c r="E2" s="274"/>
      <c r="F2" s="274"/>
      <c r="G2" s="108"/>
      <c r="H2" s="110"/>
      <c r="I2" s="185"/>
      <c r="J2" s="185"/>
      <c r="K2" s="185"/>
      <c r="L2" s="185"/>
      <c r="M2" s="185"/>
      <c r="N2" s="185"/>
      <c r="O2" s="185"/>
      <c r="P2" s="185"/>
      <c r="Q2" s="185"/>
      <c r="R2" s="185"/>
      <c r="S2" s="185"/>
      <c r="T2" s="185"/>
      <c r="U2" s="185"/>
      <c r="V2" s="185"/>
      <c r="W2" s="185"/>
      <c r="X2" s="185"/>
      <c r="Y2" s="185"/>
      <c r="Z2" s="185"/>
    </row>
    <row r="3" spans="1:26" x14ac:dyDescent="0.25">
      <c r="A3" s="103"/>
      <c r="B3" s="103"/>
      <c r="C3" s="103"/>
      <c r="D3" s="103"/>
      <c r="E3" s="103"/>
      <c r="F3" s="103"/>
      <c r="G3" s="103"/>
      <c r="H3" s="103"/>
      <c r="I3" s="185"/>
      <c r="J3" s="185"/>
      <c r="K3" s="185"/>
      <c r="L3" s="185"/>
      <c r="M3" s="185"/>
      <c r="N3" s="185"/>
      <c r="O3" s="185"/>
      <c r="P3" s="185"/>
      <c r="Q3" s="185"/>
      <c r="R3" s="185"/>
      <c r="S3" s="185"/>
      <c r="T3" s="185"/>
      <c r="U3" s="185"/>
      <c r="V3" s="185"/>
      <c r="W3" s="185"/>
      <c r="X3" s="185"/>
      <c r="Y3" s="185"/>
      <c r="Z3" s="185"/>
    </row>
    <row r="4" spans="1:26" ht="96" customHeight="1" x14ac:dyDescent="0.25">
      <c r="A4" s="103"/>
      <c r="B4" s="275" t="s">
        <v>723</v>
      </c>
      <c r="C4" s="276"/>
      <c r="D4" s="276"/>
      <c r="E4" s="276"/>
      <c r="F4" s="276"/>
      <c r="G4" s="277"/>
      <c r="H4" s="103"/>
      <c r="I4" s="185"/>
      <c r="J4" s="185"/>
      <c r="K4" s="185"/>
      <c r="L4" s="185"/>
      <c r="M4" s="185"/>
      <c r="N4" s="185"/>
      <c r="O4" s="185"/>
      <c r="P4" s="185"/>
      <c r="Q4" s="185"/>
      <c r="R4" s="185"/>
      <c r="S4" s="185"/>
      <c r="T4" s="185"/>
      <c r="U4" s="185"/>
      <c r="V4" s="185"/>
      <c r="W4" s="185"/>
      <c r="X4" s="185"/>
      <c r="Y4" s="185"/>
      <c r="Z4" s="185"/>
    </row>
    <row r="5" spans="1:26" s="119" customFormat="1" ht="6.75" x14ac:dyDescent="0.15">
      <c r="A5" s="124"/>
      <c r="B5" s="117"/>
      <c r="C5" s="117"/>
      <c r="D5" s="117"/>
      <c r="E5" s="117"/>
      <c r="F5" s="117"/>
      <c r="G5" s="117"/>
      <c r="H5" s="124"/>
      <c r="I5" s="187"/>
      <c r="J5" s="187"/>
      <c r="K5" s="187"/>
      <c r="L5" s="187"/>
      <c r="M5" s="187"/>
      <c r="N5" s="187"/>
      <c r="O5" s="187"/>
      <c r="P5" s="187"/>
      <c r="Q5" s="187"/>
      <c r="R5" s="187"/>
      <c r="S5" s="187"/>
      <c r="T5" s="187"/>
      <c r="U5" s="187"/>
      <c r="V5" s="187"/>
      <c r="W5" s="187"/>
      <c r="X5" s="187"/>
      <c r="Y5" s="187"/>
      <c r="Z5" s="187"/>
    </row>
    <row r="6" spans="1:26" s="119" customFormat="1" ht="48" customHeight="1" x14ac:dyDescent="0.25">
      <c r="A6" s="124"/>
      <c r="B6" s="271" t="s">
        <v>589</v>
      </c>
      <c r="C6" s="271"/>
      <c r="D6" s="271"/>
      <c r="E6" s="271"/>
      <c r="F6" s="271"/>
      <c r="G6" s="271"/>
      <c r="H6" s="124"/>
      <c r="I6" s="187"/>
      <c r="J6" s="187"/>
      <c r="K6" s="187"/>
      <c r="L6" s="187"/>
      <c r="M6" s="187"/>
      <c r="N6" s="187"/>
      <c r="O6" s="187"/>
      <c r="P6" s="187"/>
      <c r="Q6" s="187"/>
      <c r="R6" s="187"/>
      <c r="S6" s="187"/>
      <c r="T6" s="187"/>
      <c r="U6" s="187"/>
      <c r="V6" s="187"/>
      <c r="W6" s="187"/>
      <c r="X6" s="187"/>
      <c r="Y6" s="187"/>
      <c r="Z6" s="187"/>
    </row>
    <row r="7" spans="1:26" s="119" customFormat="1" ht="6.75" x14ac:dyDescent="0.15">
      <c r="A7" s="124"/>
      <c r="B7" s="117"/>
      <c r="C7" s="117"/>
      <c r="D7" s="117"/>
      <c r="E7" s="117"/>
      <c r="F7" s="117"/>
      <c r="G7" s="117"/>
      <c r="H7" s="124"/>
      <c r="I7" s="187"/>
      <c r="J7" s="187"/>
      <c r="K7" s="187"/>
      <c r="L7" s="187"/>
      <c r="M7" s="187"/>
      <c r="N7" s="187"/>
      <c r="O7" s="187"/>
      <c r="P7" s="187"/>
      <c r="Q7" s="187"/>
      <c r="R7" s="187"/>
      <c r="S7" s="187"/>
      <c r="T7" s="187"/>
      <c r="U7" s="187"/>
      <c r="V7" s="187"/>
      <c r="W7" s="187"/>
      <c r="X7" s="187"/>
      <c r="Y7" s="187"/>
      <c r="Z7" s="187"/>
    </row>
    <row r="8" spans="1:26" ht="47.25" customHeight="1" x14ac:dyDescent="0.25">
      <c r="A8" s="103"/>
      <c r="B8" s="271" t="s">
        <v>724</v>
      </c>
      <c r="C8" s="271"/>
      <c r="D8" s="271"/>
      <c r="E8" s="271"/>
      <c r="F8" s="271"/>
      <c r="G8" s="271"/>
      <c r="H8" s="103"/>
      <c r="I8" s="185"/>
      <c r="J8" s="185"/>
      <c r="K8" s="185"/>
      <c r="L8" s="185"/>
      <c r="M8" s="185"/>
      <c r="N8" s="185"/>
      <c r="O8" s="185"/>
      <c r="P8" s="185"/>
      <c r="Q8" s="185"/>
      <c r="R8" s="185"/>
      <c r="S8" s="185"/>
      <c r="T8" s="185"/>
      <c r="U8" s="185"/>
      <c r="V8" s="185"/>
      <c r="W8" s="185"/>
      <c r="X8" s="185"/>
      <c r="Y8" s="185"/>
      <c r="Z8" s="185"/>
    </row>
    <row r="9" spans="1:26" x14ac:dyDescent="0.25">
      <c r="A9" s="103"/>
      <c r="B9" s="103"/>
      <c r="C9" s="103"/>
      <c r="D9" s="103"/>
      <c r="E9" s="103"/>
      <c r="F9" s="103"/>
      <c r="G9" s="103"/>
      <c r="H9" s="103"/>
      <c r="I9" s="185"/>
      <c r="J9" s="185"/>
      <c r="K9" s="185"/>
      <c r="L9" s="185"/>
      <c r="M9" s="185"/>
      <c r="N9" s="185"/>
      <c r="O9" s="185"/>
      <c r="P9" s="185"/>
      <c r="Q9" s="185"/>
      <c r="R9" s="185"/>
      <c r="S9" s="185"/>
      <c r="T9" s="185"/>
      <c r="U9" s="185"/>
      <c r="V9" s="185"/>
      <c r="W9" s="185"/>
      <c r="X9" s="185"/>
      <c r="Y9" s="185"/>
      <c r="Z9" s="185"/>
    </row>
    <row r="10" spans="1:26" x14ac:dyDescent="0.25">
      <c r="A10" s="103"/>
      <c r="B10" s="103"/>
      <c r="C10" s="281" t="s">
        <v>579</v>
      </c>
      <c r="D10" s="282"/>
      <c r="E10" s="278"/>
      <c r="F10" s="279"/>
      <c r="G10" s="103"/>
      <c r="H10" s="103"/>
      <c r="I10" s="185"/>
      <c r="J10" s="188" t="str">
        <f>IF(E12="County","Unincorporated "&amp;E10,IF(AND(E12="Municipality",LEN(E14)&gt;2),E14&amp;" - "&amp;E10,""))</f>
        <v/>
      </c>
      <c r="K10" s="185"/>
      <c r="L10" s="185"/>
      <c r="M10" s="185"/>
      <c r="N10" s="185"/>
      <c r="O10" s="185"/>
      <c r="P10" s="185"/>
      <c r="Q10" s="185"/>
      <c r="R10" s="185"/>
      <c r="S10" s="185"/>
      <c r="T10" s="185"/>
      <c r="U10" s="185"/>
      <c r="V10" s="185"/>
      <c r="W10" s="185"/>
      <c r="X10" s="185"/>
      <c r="Y10" s="185"/>
      <c r="Z10" s="185"/>
    </row>
    <row r="11" spans="1:26" s="119" customFormat="1" ht="6.75" x14ac:dyDescent="0.15">
      <c r="A11" s="124"/>
      <c r="B11" s="124"/>
      <c r="C11" s="124"/>
      <c r="E11" s="124"/>
      <c r="F11" s="124"/>
      <c r="G11" s="124"/>
      <c r="H11" s="124"/>
      <c r="I11" s="187"/>
      <c r="J11" s="187"/>
      <c r="K11" s="187"/>
      <c r="L11" s="187"/>
      <c r="M11" s="187"/>
      <c r="N11" s="187"/>
      <c r="O11" s="187"/>
      <c r="P11" s="187"/>
      <c r="Q11" s="187"/>
      <c r="R11" s="187"/>
      <c r="S11" s="187"/>
      <c r="T11" s="187"/>
      <c r="U11" s="187"/>
      <c r="V11" s="187"/>
      <c r="W11" s="187"/>
      <c r="X11" s="187"/>
      <c r="Y11" s="187"/>
      <c r="Z11" s="187"/>
    </row>
    <row r="12" spans="1:26" x14ac:dyDescent="0.25">
      <c r="A12" s="103"/>
      <c r="B12" s="103"/>
      <c r="C12" s="281" t="s">
        <v>580</v>
      </c>
      <c r="D12" s="282"/>
      <c r="E12" s="278"/>
      <c r="F12" s="279"/>
      <c r="G12" s="103"/>
      <c r="H12" s="103"/>
      <c r="I12" s="185"/>
      <c r="J12" s="185"/>
      <c r="K12" s="185"/>
      <c r="L12" s="185"/>
      <c r="M12" s="185"/>
      <c r="N12" s="185"/>
      <c r="O12" s="185"/>
      <c r="P12" s="185"/>
      <c r="Q12" s="185"/>
      <c r="R12" s="185"/>
      <c r="S12" s="185"/>
      <c r="T12" s="185"/>
      <c r="U12" s="185"/>
      <c r="V12" s="185"/>
      <c r="W12" s="185"/>
      <c r="X12" s="185"/>
      <c r="Y12" s="185"/>
      <c r="Z12" s="185"/>
    </row>
    <row r="13" spans="1:26" s="119" customFormat="1" ht="6.75" x14ac:dyDescent="0.15">
      <c r="A13" s="124"/>
      <c r="B13" s="124"/>
      <c r="C13" s="124"/>
      <c r="E13" s="124"/>
      <c r="F13" s="124"/>
      <c r="G13" s="124"/>
      <c r="H13" s="124"/>
      <c r="I13" s="187"/>
      <c r="J13" s="187"/>
      <c r="K13" s="187"/>
      <c r="L13" s="187"/>
      <c r="M13" s="187"/>
      <c r="N13" s="187"/>
      <c r="O13" s="187"/>
      <c r="P13" s="187"/>
      <c r="Q13" s="187"/>
      <c r="R13" s="187"/>
      <c r="S13" s="187"/>
      <c r="T13" s="187"/>
      <c r="U13" s="187"/>
      <c r="V13" s="187"/>
      <c r="W13" s="187"/>
      <c r="X13" s="187"/>
      <c r="Y13" s="187"/>
      <c r="Z13" s="187"/>
    </row>
    <row r="14" spans="1:26" x14ac:dyDescent="0.25">
      <c r="A14" s="103"/>
      <c r="B14" s="103"/>
      <c r="C14" s="283" t="s">
        <v>581</v>
      </c>
      <c r="D14" s="283"/>
      <c r="E14" s="280"/>
      <c r="F14" s="280"/>
      <c r="G14" s="103"/>
      <c r="H14" s="103"/>
      <c r="I14" s="185"/>
      <c r="J14" s="185"/>
      <c r="K14" s="185"/>
      <c r="L14" s="185"/>
      <c r="M14" s="185"/>
      <c r="N14" s="185"/>
      <c r="O14" s="185"/>
      <c r="P14" s="185"/>
      <c r="Q14" s="185"/>
      <c r="R14" s="185"/>
      <c r="S14" s="185"/>
      <c r="T14" s="185"/>
      <c r="U14" s="185"/>
      <c r="V14" s="185"/>
      <c r="W14" s="185"/>
      <c r="X14" s="185"/>
      <c r="Y14" s="185"/>
      <c r="Z14" s="185"/>
    </row>
    <row r="15" spans="1:26" s="119" customFormat="1" ht="6.75" x14ac:dyDescent="0.15">
      <c r="A15" s="124"/>
      <c r="B15" s="124"/>
      <c r="C15" s="124"/>
      <c r="D15" s="124"/>
      <c r="E15" s="124"/>
      <c r="F15" s="124"/>
      <c r="G15" s="124"/>
      <c r="H15" s="124"/>
      <c r="I15" s="187"/>
      <c r="J15" s="187"/>
      <c r="K15" s="187"/>
      <c r="L15" s="187"/>
      <c r="M15" s="187"/>
      <c r="N15" s="187"/>
      <c r="O15" s="187"/>
      <c r="P15" s="187"/>
      <c r="Q15" s="187"/>
      <c r="R15" s="187"/>
      <c r="S15" s="187"/>
      <c r="T15" s="187"/>
      <c r="U15" s="187"/>
      <c r="V15" s="187"/>
      <c r="W15" s="187"/>
      <c r="X15" s="187"/>
      <c r="Y15" s="187"/>
      <c r="Z15" s="187"/>
    </row>
    <row r="16" spans="1:26" x14ac:dyDescent="0.25">
      <c r="A16" s="103"/>
      <c r="B16" s="103"/>
      <c r="C16" s="103"/>
      <c r="D16" s="103"/>
      <c r="E16" s="103"/>
      <c r="F16" s="103"/>
      <c r="G16" s="103"/>
      <c r="H16" s="103"/>
      <c r="I16" s="185"/>
      <c r="J16" s="185"/>
      <c r="K16" s="185"/>
      <c r="L16" s="185"/>
      <c r="M16" s="185"/>
      <c r="N16" s="185"/>
      <c r="O16" s="185"/>
      <c r="P16" s="185"/>
      <c r="Q16" s="185"/>
      <c r="R16" s="185"/>
      <c r="S16" s="185"/>
      <c r="T16" s="185"/>
      <c r="U16" s="185"/>
      <c r="V16" s="185"/>
      <c r="W16" s="185"/>
      <c r="X16" s="185"/>
      <c r="Y16" s="185"/>
      <c r="Z16" s="185"/>
    </row>
    <row r="17" spans="1:26" ht="18.75" x14ac:dyDescent="0.3">
      <c r="A17" s="103"/>
      <c r="B17" s="103"/>
      <c r="C17" s="273" t="str">
        <f>J10</f>
        <v/>
      </c>
      <c r="D17" s="273"/>
      <c r="E17" s="273"/>
      <c r="F17" s="103"/>
      <c r="G17" s="103"/>
      <c r="H17" s="103"/>
      <c r="I17" s="185"/>
      <c r="J17" s="185"/>
      <c r="K17" s="185"/>
      <c r="L17" s="185"/>
      <c r="M17" s="185"/>
      <c r="N17" s="185"/>
      <c r="O17" s="185"/>
      <c r="P17" s="185"/>
      <c r="Q17" s="185"/>
      <c r="R17" s="185"/>
      <c r="S17" s="185"/>
      <c r="T17" s="185"/>
      <c r="U17" s="185"/>
      <c r="V17" s="185"/>
      <c r="W17" s="185"/>
      <c r="X17" s="185"/>
      <c r="Y17" s="185"/>
      <c r="Z17" s="185"/>
    </row>
    <row r="18" spans="1:26" x14ac:dyDescent="0.25">
      <c r="A18" s="103"/>
      <c r="B18" s="103"/>
      <c r="C18" s="103"/>
      <c r="D18" s="103"/>
      <c r="E18" s="103"/>
      <c r="F18" s="103"/>
      <c r="G18" s="103"/>
      <c r="H18" s="103"/>
      <c r="I18" s="185"/>
      <c r="J18" s="185"/>
      <c r="K18" s="185"/>
      <c r="L18" s="185"/>
      <c r="M18" s="185"/>
      <c r="N18" s="185"/>
      <c r="O18" s="185"/>
      <c r="P18" s="185"/>
      <c r="Q18" s="185"/>
      <c r="R18" s="185"/>
      <c r="S18" s="185"/>
      <c r="T18" s="185"/>
      <c r="U18" s="185"/>
      <c r="V18" s="185"/>
      <c r="W18" s="185"/>
      <c r="X18" s="185"/>
      <c r="Y18" s="185"/>
      <c r="Z18" s="185"/>
    </row>
    <row r="19" spans="1:26" x14ac:dyDescent="0.25">
      <c r="A19" s="103"/>
      <c r="B19" s="103"/>
      <c r="C19" s="272" t="s">
        <v>590</v>
      </c>
      <c r="D19" s="272"/>
      <c r="E19" s="189" t="e">
        <f>VLOOKUP(J10,'2020 Pop Data'!D3:K495,3,FALSE)</f>
        <v>#N/A</v>
      </c>
      <c r="F19" s="103"/>
      <c r="G19" s="103"/>
      <c r="H19" s="103"/>
      <c r="I19" s="185"/>
      <c r="J19" s="185"/>
      <c r="K19" s="185"/>
      <c r="L19" s="185"/>
      <c r="M19" s="185"/>
      <c r="N19" s="185"/>
      <c r="O19" s="185"/>
      <c r="P19" s="185"/>
      <c r="Q19" s="185"/>
      <c r="R19" s="185"/>
      <c r="S19" s="185"/>
      <c r="T19" s="185"/>
      <c r="U19" s="185"/>
      <c r="V19" s="185"/>
      <c r="W19" s="185"/>
      <c r="X19" s="185"/>
      <c r="Y19" s="185"/>
      <c r="Z19" s="185"/>
    </row>
    <row r="20" spans="1:26" x14ac:dyDescent="0.25">
      <c r="A20" s="103"/>
      <c r="B20" s="103"/>
      <c r="C20" s="103"/>
      <c r="D20" s="103"/>
      <c r="E20" s="103"/>
      <c r="F20" s="103"/>
      <c r="G20" s="103"/>
      <c r="H20" s="103"/>
      <c r="I20" s="185"/>
      <c r="J20" s="185"/>
      <c r="K20" s="185"/>
      <c r="L20" s="185"/>
      <c r="M20" s="185"/>
      <c r="N20" s="185"/>
      <c r="O20" s="185"/>
      <c r="P20" s="185"/>
      <c r="Q20" s="185"/>
      <c r="R20" s="185"/>
      <c r="S20" s="185"/>
      <c r="T20" s="185"/>
      <c r="U20" s="185"/>
      <c r="V20" s="185"/>
      <c r="W20" s="185"/>
      <c r="X20" s="185"/>
      <c r="Y20" s="185"/>
      <c r="Z20" s="185"/>
    </row>
    <row r="21" spans="1:26" ht="31.5" x14ac:dyDescent="0.25">
      <c r="A21" s="103"/>
      <c r="B21" s="103"/>
      <c r="C21" s="145" t="s">
        <v>565</v>
      </c>
      <c r="D21" s="145" t="s">
        <v>566</v>
      </c>
      <c r="E21" s="145" t="s">
        <v>567</v>
      </c>
      <c r="F21" s="103"/>
      <c r="G21" s="103"/>
      <c r="H21" s="103"/>
      <c r="I21" s="185"/>
      <c r="J21" s="185"/>
      <c r="K21" s="185"/>
      <c r="L21" s="185"/>
      <c r="M21" s="185"/>
      <c r="N21" s="185"/>
      <c r="O21" s="185"/>
      <c r="P21" s="185"/>
      <c r="Q21" s="185"/>
      <c r="R21" s="185"/>
      <c r="S21" s="185"/>
      <c r="T21" s="185"/>
      <c r="U21" s="185"/>
      <c r="V21" s="185"/>
      <c r="W21" s="185"/>
      <c r="X21" s="185"/>
      <c r="Y21" s="185"/>
      <c r="Z21" s="185"/>
    </row>
    <row r="22" spans="1:26" x14ac:dyDescent="0.25">
      <c r="A22" s="103"/>
      <c r="B22" s="103"/>
      <c r="C22" s="151">
        <v>2020</v>
      </c>
      <c r="D22" s="152"/>
      <c r="E22" s="153" t="e">
        <f>E19</f>
        <v>#N/A</v>
      </c>
      <c r="F22" s="103"/>
      <c r="G22" s="103"/>
      <c r="H22" s="103"/>
      <c r="I22" s="185"/>
      <c r="J22" s="185"/>
      <c r="K22" s="185"/>
      <c r="L22" s="185"/>
      <c r="M22" s="185"/>
      <c r="N22" s="185"/>
      <c r="O22" s="185"/>
      <c r="P22" s="185"/>
      <c r="Q22" s="185"/>
      <c r="R22" s="185"/>
      <c r="S22" s="185"/>
      <c r="T22" s="185"/>
      <c r="U22" s="185"/>
      <c r="V22" s="185"/>
      <c r="W22" s="185"/>
      <c r="X22" s="185"/>
      <c r="Y22" s="185"/>
      <c r="Z22" s="185"/>
    </row>
    <row r="23" spans="1:26" x14ac:dyDescent="0.25">
      <c r="A23" s="103"/>
      <c r="B23" s="103"/>
      <c r="C23" s="158">
        <v>2021</v>
      </c>
      <c r="D23" s="159" t="e">
        <f>VLOOKUP($J$10,'2020 Pop Data'!$D$3:$K$495,4,FALSE)</f>
        <v>#N/A</v>
      </c>
      <c r="E23" s="160" t="e">
        <f>E22*(1+D23)</f>
        <v>#N/A</v>
      </c>
      <c r="F23" s="103"/>
      <c r="G23" s="103"/>
      <c r="H23" s="103"/>
      <c r="I23" s="185"/>
      <c r="J23" s="185"/>
      <c r="K23" s="185"/>
      <c r="L23" s="185"/>
      <c r="M23" s="185"/>
      <c r="N23" s="185"/>
      <c r="O23" s="185"/>
      <c r="P23" s="185"/>
      <c r="Q23" s="185"/>
      <c r="R23" s="185"/>
      <c r="S23" s="185"/>
      <c r="T23" s="185"/>
      <c r="U23" s="185"/>
      <c r="V23" s="185"/>
      <c r="W23" s="185"/>
      <c r="X23" s="185"/>
      <c r="Y23" s="185"/>
      <c r="Z23" s="185"/>
    </row>
    <row r="24" spans="1:26" x14ac:dyDescent="0.25">
      <c r="A24" s="103"/>
      <c r="B24" s="103"/>
      <c r="C24" s="158">
        <v>2022</v>
      </c>
      <c r="D24" s="159" t="e">
        <f>VLOOKUP($J$10,'2020 Pop Data'!$D$3:$K$495,4,FALSE)</f>
        <v>#N/A</v>
      </c>
      <c r="E24" s="160" t="e">
        <f t="shared" ref="E24:E44" si="0">E23*(1+D24)</f>
        <v>#N/A</v>
      </c>
      <c r="F24" s="103"/>
      <c r="G24" s="103"/>
      <c r="H24" s="103"/>
      <c r="I24" s="185"/>
      <c r="J24" s="185"/>
      <c r="K24" s="185"/>
      <c r="L24" s="185"/>
      <c r="M24" s="185"/>
      <c r="N24" s="185"/>
      <c r="O24" s="185"/>
      <c r="P24" s="185"/>
      <c r="Q24" s="185"/>
      <c r="R24" s="185"/>
      <c r="S24" s="185"/>
      <c r="T24" s="185"/>
      <c r="U24" s="185"/>
      <c r="V24" s="185"/>
      <c r="W24" s="185"/>
      <c r="X24" s="185"/>
      <c r="Y24" s="185"/>
      <c r="Z24" s="185"/>
    </row>
    <row r="25" spans="1:26" x14ac:dyDescent="0.25">
      <c r="A25" s="103"/>
      <c r="B25" s="103"/>
      <c r="C25" s="158">
        <v>2023</v>
      </c>
      <c r="D25" s="159" t="e">
        <f>VLOOKUP($J$10,'2020 Pop Data'!$D$3:$K$495,4,FALSE)</f>
        <v>#N/A</v>
      </c>
      <c r="E25" s="160" t="e">
        <f t="shared" si="0"/>
        <v>#N/A</v>
      </c>
      <c r="F25" s="103"/>
      <c r="G25" s="103"/>
      <c r="H25" s="103"/>
      <c r="I25" s="185"/>
      <c r="J25" s="185"/>
      <c r="K25" s="185"/>
      <c r="L25" s="185"/>
      <c r="M25" s="185"/>
      <c r="N25" s="185"/>
      <c r="O25" s="185"/>
      <c r="P25" s="185"/>
      <c r="Q25" s="185"/>
      <c r="R25" s="185"/>
      <c r="S25" s="185"/>
      <c r="T25" s="185"/>
      <c r="U25" s="185"/>
      <c r="V25" s="185"/>
      <c r="W25" s="185"/>
      <c r="X25" s="185"/>
      <c r="Y25" s="185"/>
      <c r="Z25" s="185"/>
    </row>
    <row r="26" spans="1:26" x14ac:dyDescent="0.25">
      <c r="A26" s="103"/>
      <c r="B26" s="103"/>
      <c r="C26" s="158">
        <v>2024</v>
      </c>
      <c r="D26" s="159" t="e">
        <f>VLOOKUP($J$10,'2020 Pop Data'!$D$3:$K$495,4,FALSE)</f>
        <v>#N/A</v>
      </c>
      <c r="E26" s="160" t="e">
        <f t="shared" si="0"/>
        <v>#N/A</v>
      </c>
      <c r="F26" s="103"/>
      <c r="G26" s="103"/>
      <c r="H26" s="103"/>
      <c r="I26" s="185"/>
      <c r="J26" s="185"/>
      <c r="K26" s="185"/>
      <c r="L26" s="185"/>
      <c r="M26" s="185"/>
      <c r="N26" s="185"/>
      <c r="O26" s="185"/>
      <c r="P26" s="185"/>
      <c r="Q26" s="185"/>
      <c r="R26" s="185"/>
      <c r="S26" s="185"/>
      <c r="T26" s="185"/>
      <c r="U26" s="185"/>
      <c r="V26" s="185"/>
      <c r="W26" s="185"/>
      <c r="X26" s="185"/>
      <c r="Y26" s="185"/>
      <c r="Z26" s="185"/>
    </row>
    <row r="27" spans="1:26" x14ac:dyDescent="0.25">
      <c r="A27" s="103"/>
      <c r="B27" s="103"/>
      <c r="C27" s="158">
        <v>2025</v>
      </c>
      <c r="D27" s="159" t="e">
        <f>VLOOKUP($J$10,'2020 Pop Data'!$D$3:$K$495,4,FALSE)</f>
        <v>#N/A</v>
      </c>
      <c r="E27" s="160" t="e">
        <f t="shared" si="0"/>
        <v>#N/A</v>
      </c>
      <c r="F27" s="103"/>
      <c r="G27" s="103"/>
      <c r="H27" s="103"/>
      <c r="I27" s="185"/>
      <c r="J27" s="185"/>
      <c r="K27" s="185"/>
      <c r="L27" s="185"/>
      <c r="M27" s="185"/>
      <c r="N27" s="185"/>
      <c r="O27" s="185"/>
      <c r="P27" s="185"/>
      <c r="Q27" s="185"/>
      <c r="R27" s="185"/>
      <c r="S27" s="185"/>
      <c r="T27" s="185"/>
      <c r="U27" s="185"/>
      <c r="V27" s="185"/>
      <c r="W27" s="185"/>
      <c r="X27" s="185"/>
      <c r="Y27" s="185"/>
      <c r="Z27" s="185"/>
    </row>
    <row r="28" spans="1:26" x14ac:dyDescent="0.25">
      <c r="A28" s="103"/>
      <c r="B28" s="103"/>
      <c r="C28" s="158">
        <v>2026</v>
      </c>
      <c r="D28" s="159" t="e">
        <f>VLOOKUP($J$10,'2020 Pop Data'!$D$3:$K$495,5,FALSE)</f>
        <v>#N/A</v>
      </c>
      <c r="E28" s="160" t="e">
        <f t="shared" si="0"/>
        <v>#N/A</v>
      </c>
      <c r="F28" s="103"/>
      <c r="G28" s="103"/>
      <c r="H28" s="103"/>
      <c r="I28" s="185"/>
      <c r="J28" s="185"/>
      <c r="K28" s="185"/>
      <c r="L28" s="185"/>
      <c r="M28" s="185"/>
      <c r="N28" s="185"/>
      <c r="O28" s="185"/>
      <c r="P28" s="185"/>
      <c r="Q28" s="185"/>
      <c r="R28" s="185"/>
      <c r="S28" s="185"/>
      <c r="T28" s="185"/>
      <c r="U28" s="185"/>
      <c r="V28" s="185"/>
      <c r="W28" s="185"/>
      <c r="X28" s="185"/>
      <c r="Y28" s="185"/>
      <c r="Z28" s="185"/>
    </row>
    <row r="29" spans="1:26" x14ac:dyDescent="0.25">
      <c r="A29" s="103"/>
      <c r="B29" s="103"/>
      <c r="C29" s="158">
        <v>2027</v>
      </c>
      <c r="D29" s="159" t="e">
        <f>VLOOKUP($J$10,'2020 Pop Data'!$D$3:$K$495,5,FALSE)</f>
        <v>#N/A</v>
      </c>
      <c r="E29" s="160" t="e">
        <f t="shared" si="0"/>
        <v>#N/A</v>
      </c>
      <c r="F29" s="103"/>
      <c r="G29" s="103"/>
      <c r="H29" s="103"/>
      <c r="I29" s="185"/>
      <c r="J29" s="185"/>
      <c r="K29" s="185"/>
      <c r="L29" s="185"/>
      <c r="M29" s="185"/>
      <c r="N29" s="185"/>
      <c r="O29" s="185"/>
      <c r="P29" s="185"/>
      <c r="Q29" s="185"/>
      <c r="R29" s="185"/>
      <c r="S29" s="185"/>
      <c r="T29" s="185"/>
      <c r="U29" s="185"/>
      <c r="V29" s="185"/>
      <c r="W29" s="185"/>
      <c r="X29" s="185"/>
      <c r="Y29" s="185"/>
      <c r="Z29" s="185"/>
    </row>
    <row r="30" spans="1:26" x14ac:dyDescent="0.25">
      <c r="A30" s="103"/>
      <c r="B30" s="103"/>
      <c r="C30" s="158">
        <v>2028</v>
      </c>
      <c r="D30" s="159" t="e">
        <f>VLOOKUP($J$10,'2020 Pop Data'!$D$3:$K$495,5,FALSE)</f>
        <v>#N/A</v>
      </c>
      <c r="E30" s="160" t="e">
        <f t="shared" si="0"/>
        <v>#N/A</v>
      </c>
      <c r="F30" s="103"/>
      <c r="G30" s="103"/>
      <c r="H30" s="103"/>
      <c r="I30" s="185"/>
      <c r="J30" s="185"/>
      <c r="K30" s="185"/>
      <c r="L30" s="185"/>
      <c r="M30" s="185"/>
      <c r="N30" s="185"/>
      <c r="O30" s="185"/>
      <c r="P30" s="185"/>
      <c r="Q30" s="185"/>
      <c r="R30" s="185"/>
      <c r="S30" s="185"/>
      <c r="T30" s="185"/>
      <c r="U30" s="185"/>
      <c r="V30" s="185"/>
      <c r="W30" s="185"/>
      <c r="X30" s="185"/>
      <c r="Y30" s="185"/>
      <c r="Z30" s="185"/>
    </row>
    <row r="31" spans="1:26" x14ac:dyDescent="0.25">
      <c r="A31" s="103"/>
      <c r="B31" s="103"/>
      <c r="C31" s="158">
        <v>2029</v>
      </c>
      <c r="D31" s="159" t="e">
        <f>VLOOKUP($J$10,'2020 Pop Data'!$D$3:$K$495,5,FALSE)</f>
        <v>#N/A</v>
      </c>
      <c r="E31" s="160" t="e">
        <f t="shared" si="0"/>
        <v>#N/A</v>
      </c>
      <c r="F31" s="103"/>
      <c r="G31" s="103"/>
      <c r="H31" s="103"/>
      <c r="I31" s="185"/>
      <c r="J31" s="185"/>
      <c r="K31" s="185"/>
      <c r="L31" s="185"/>
      <c r="M31" s="185"/>
      <c r="N31" s="185"/>
      <c r="O31" s="185"/>
      <c r="P31" s="185"/>
      <c r="Q31" s="185"/>
      <c r="R31" s="185"/>
      <c r="S31" s="185"/>
      <c r="T31" s="185"/>
      <c r="U31" s="185"/>
      <c r="V31" s="185"/>
      <c r="W31" s="185"/>
      <c r="X31" s="185"/>
      <c r="Y31" s="185"/>
      <c r="Z31" s="185"/>
    </row>
    <row r="32" spans="1:26" x14ac:dyDescent="0.25">
      <c r="A32" s="103"/>
      <c r="B32" s="103"/>
      <c r="C32" s="158">
        <v>2030</v>
      </c>
      <c r="D32" s="159" t="e">
        <f>VLOOKUP($J$10,'2020 Pop Data'!$D$3:$K$495,5,FALSE)</f>
        <v>#N/A</v>
      </c>
      <c r="E32" s="160" t="e">
        <f t="shared" si="0"/>
        <v>#N/A</v>
      </c>
      <c r="F32" s="103"/>
      <c r="G32" s="103"/>
      <c r="H32" s="103"/>
      <c r="I32" s="185"/>
      <c r="J32" s="185"/>
      <c r="K32" s="185"/>
      <c r="L32" s="185"/>
      <c r="M32" s="185"/>
      <c r="N32" s="185"/>
      <c r="O32" s="185"/>
      <c r="P32" s="185"/>
      <c r="Q32" s="185"/>
      <c r="R32" s="185"/>
      <c r="S32" s="185"/>
      <c r="T32" s="185"/>
      <c r="U32" s="185"/>
      <c r="V32" s="185"/>
      <c r="W32" s="185"/>
      <c r="X32" s="185"/>
      <c r="Y32" s="185"/>
      <c r="Z32" s="185"/>
    </row>
    <row r="33" spans="1:26" x14ac:dyDescent="0.25">
      <c r="A33" s="103"/>
      <c r="B33" s="103"/>
      <c r="C33" s="158">
        <v>2031</v>
      </c>
      <c r="D33" s="159" t="e">
        <f>VLOOKUP($J$10,'2020 Pop Data'!$D$3:$K$495,6,FALSE)</f>
        <v>#N/A</v>
      </c>
      <c r="E33" s="160" t="e">
        <f t="shared" si="0"/>
        <v>#N/A</v>
      </c>
      <c r="F33" s="103"/>
      <c r="G33" s="103"/>
      <c r="H33" s="103"/>
      <c r="I33" s="185"/>
      <c r="J33" s="185"/>
      <c r="K33" s="185"/>
      <c r="L33" s="185"/>
      <c r="M33" s="185"/>
      <c r="N33" s="185"/>
      <c r="O33" s="185"/>
      <c r="P33" s="185"/>
      <c r="Q33" s="185"/>
      <c r="R33" s="185"/>
      <c r="S33" s="185"/>
      <c r="T33" s="185"/>
      <c r="U33" s="185"/>
      <c r="V33" s="185"/>
      <c r="W33" s="185"/>
      <c r="X33" s="185"/>
      <c r="Y33" s="185"/>
      <c r="Z33" s="185"/>
    </row>
    <row r="34" spans="1:26" x14ac:dyDescent="0.25">
      <c r="A34" s="103"/>
      <c r="B34" s="103"/>
      <c r="C34" s="158">
        <v>2032</v>
      </c>
      <c r="D34" s="159" t="e">
        <f>VLOOKUP($J$10,'2020 Pop Data'!$D$3:$K$495,6,FALSE)</f>
        <v>#N/A</v>
      </c>
      <c r="E34" s="160" t="e">
        <f t="shared" si="0"/>
        <v>#N/A</v>
      </c>
      <c r="F34" s="103"/>
      <c r="G34" s="103"/>
      <c r="H34" s="103"/>
      <c r="I34" s="185"/>
      <c r="J34" s="185"/>
      <c r="K34" s="185"/>
      <c r="L34" s="185"/>
      <c r="M34" s="185"/>
      <c r="N34" s="185"/>
      <c r="O34" s="185"/>
      <c r="P34" s="185"/>
      <c r="Q34" s="185"/>
      <c r="R34" s="185"/>
      <c r="S34" s="185"/>
      <c r="T34" s="185"/>
      <c r="U34" s="185"/>
      <c r="V34" s="185"/>
      <c r="W34" s="185"/>
      <c r="X34" s="185"/>
      <c r="Y34" s="185"/>
      <c r="Z34" s="185"/>
    </row>
    <row r="35" spans="1:26" x14ac:dyDescent="0.25">
      <c r="A35" s="103"/>
      <c r="B35" s="103"/>
      <c r="C35" s="158">
        <v>2033</v>
      </c>
      <c r="D35" s="159" t="e">
        <f>VLOOKUP($J$10,'2020 Pop Data'!$D$3:$K$495,6,FALSE)</f>
        <v>#N/A</v>
      </c>
      <c r="E35" s="160" t="e">
        <f t="shared" si="0"/>
        <v>#N/A</v>
      </c>
      <c r="F35" s="103"/>
      <c r="G35" s="103"/>
      <c r="H35" s="103"/>
      <c r="I35" s="185"/>
      <c r="J35" s="185"/>
      <c r="K35" s="185"/>
      <c r="L35" s="185"/>
      <c r="M35" s="185"/>
      <c r="N35" s="185"/>
      <c r="O35" s="185"/>
      <c r="P35" s="185"/>
      <c r="Q35" s="185"/>
      <c r="R35" s="185"/>
      <c r="S35" s="185"/>
      <c r="T35" s="185"/>
      <c r="U35" s="185"/>
      <c r="V35" s="185"/>
      <c r="W35" s="185"/>
      <c r="X35" s="185"/>
      <c r="Y35" s="185"/>
      <c r="Z35" s="185"/>
    </row>
    <row r="36" spans="1:26" x14ac:dyDescent="0.25">
      <c r="A36" s="103"/>
      <c r="B36" s="103"/>
      <c r="C36" s="158">
        <v>2034</v>
      </c>
      <c r="D36" s="159" t="e">
        <f>VLOOKUP($J$10,'2020 Pop Data'!$D$3:$K$495,6,FALSE)</f>
        <v>#N/A</v>
      </c>
      <c r="E36" s="160" t="e">
        <f t="shared" si="0"/>
        <v>#N/A</v>
      </c>
      <c r="F36" s="103"/>
      <c r="G36" s="103"/>
      <c r="H36" s="103"/>
      <c r="I36" s="185"/>
      <c r="J36" s="185"/>
      <c r="K36" s="185"/>
      <c r="L36" s="185"/>
      <c r="M36" s="185"/>
      <c r="N36" s="185"/>
      <c r="O36" s="185"/>
      <c r="P36" s="185"/>
      <c r="Q36" s="185"/>
      <c r="R36" s="185"/>
      <c r="S36" s="185"/>
      <c r="T36" s="185"/>
      <c r="U36" s="185"/>
      <c r="V36" s="185"/>
      <c r="W36" s="185"/>
      <c r="X36" s="185"/>
      <c r="Y36" s="185"/>
      <c r="Z36" s="185"/>
    </row>
    <row r="37" spans="1:26" x14ac:dyDescent="0.25">
      <c r="A37" s="103"/>
      <c r="B37" s="103"/>
      <c r="C37" s="158">
        <v>2035</v>
      </c>
      <c r="D37" s="159" t="e">
        <f>VLOOKUP($J$10,'2020 Pop Data'!$D$3:$K$495,6,FALSE)</f>
        <v>#N/A</v>
      </c>
      <c r="E37" s="160" t="e">
        <f t="shared" si="0"/>
        <v>#N/A</v>
      </c>
      <c r="F37" s="103"/>
      <c r="G37" s="103"/>
      <c r="H37" s="103"/>
      <c r="I37" s="185"/>
      <c r="J37" s="185"/>
      <c r="K37" s="185"/>
      <c r="L37" s="185"/>
      <c r="M37" s="185"/>
      <c r="N37" s="185"/>
      <c r="O37" s="185"/>
      <c r="P37" s="185"/>
      <c r="Q37" s="185"/>
      <c r="R37" s="185"/>
      <c r="S37" s="185"/>
      <c r="T37" s="185"/>
      <c r="U37" s="185"/>
      <c r="V37" s="185"/>
      <c r="W37" s="185"/>
      <c r="X37" s="185"/>
      <c r="Y37" s="185"/>
      <c r="Z37" s="185"/>
    </row>
    <row r="38" spans="1:26" x14ac:dyDescent="0.25">
      <c r="A38" s="103"/>
      <c r="B38" s="103"/>
      <c r="C38" s="158">
        <v>2036</v>
      </c>
      <c r="D38" s="159" t="e">
        <f>VLOOKUP($J$10,'2020 Pop Data'!$D$3:$K$495,7,FALSE)</f>
        <v>#N/A</v>
      </c>
      <c r="E38" s="160" t="e">
        <f t="shared" si="0"/>
        <v>#N/A</v>
      </c>
      <c r="F38" s="103"/>
      <c r="G38" s="103"/>
      <c r="H38" s="103"/>
      <c r="I38" s="185"/>
      <c r="J38" s="185"/>
      <c r="K38" s="185"/>
      <c r="L38" s="185"/>
      <c r="M38" s="185"/>
      <c r="N38" s="185"/>
      <c r="O38" s="185"/>
      <c r="P38" s="185"/>
      <c r="Q38" s="185"/>
      <c r="R38" s="185"/>
      <c r="S38" s="185"/>
      <c r="T38" s="185"/>
      <c r="U38" s="185"/>
      <c r="V38" s="185"/>
      <c r="W38" s="185"/>
      <c r="X38" s="185"/>
      <c r="Y38" s="185"/>
      <c r="Z38" s="185"/>
    </row>
    <row r="39" spans="1:26" x14ac:dyDescent="0.25">
      <c r="A39" s="103"/>
      <c r="B39" s="103"/>
      <c r="C39" s="158">
        <v>2037</v>
      </c>
      <c r="D39" s="159" t="e">
        <f>VLOOKUP($J$10,'2020 Pop Data'!$D$3:$K$495,7,FALSE)</f>
        <v>#N/A</v>
      </c>
      <c r="E39" s="160" t="e">
        <f t="shared" si="0"/>
        <v>#N/A</v>
      </c>
      <c r="F39" s="103"/>
      <c r="G39" s="103"/>
      <c r="H39" s="103"/>
      <c r="I39" s="185"/>
      <c r="J39" s="185"/>
      <c r="K39" s="185"/>
      <c r="L39" s="185"/>
      <c r="M39" s="185"/>
      <c r="N39" s="185"/>
      <c r="O39" s="185"/>
      <c r="P39" s="185"/>
      <c r="Q39" s="185"/>
      <c r="R39" s="185"/>
      <c r="S39" s="185"/>
      <c r="T39" s="185"/>
      <c r="U39" s="185"/>
      <c r="V39" s="185"/>
      <c r="W39" s="185"/>
      <c r="X39" s="185"/>
      <c r="Y39" s="185"/>
      <c r="Z39" s="185"/>
    </row>
    <row r="40" spans="1:26" x14ac:dyDescent="0.25">
      <c r="A40" s="103"/>
      <c r="B40" s="103"/>
      <c r="C40" s="158">
        <v>2038</v>
      </c>
      <c r="D40" s="159" t="e">
        <f>VLOOKUP($J$10,'2020 Pop Data'!$D$3:$K$495,7,FALSE)</f>
        <v>#N/A</v>
      </c>
      <c r="E40" s="160" t="e">
        <f t="shared" si="0"/>
        <v>#N/A</v>
      </c>
      <c r="F40" s="103"/>
      <c r="G40" s="103"/>
      <c r="H40" s="103"/>
      <c r="I40" s="185"/>
      <c r="J40" s="185"/>
      <c r="K40" s="185"/>
      <c r="L40" s="185"/>
      <c r="M40" s="185"/>
      <c r="N40" s="185"/>
      <c r="O40" s="185"/>
      <c r="P40" s="185"/>
      <c r="Q40" s="185"/>
      <c r="R40" s="185"/>
      <c r="S40" s="185"/>
      <c r="T40" s="185"/>
      <c r="U40" s="185"/>
      <c r="V40" s="185"/>
      <c r="W40" s="185"/>
      <c r="X40" s="185"/>
      <c r="Y40" s="185"/>
      <c r="Z40" s="185"/>
    </row>
    <row r="41" spans="1:26" x14ac:dyDescent="0.25">
      <c r="A41" s="103"/>
      <c r="B41" s="103"/>
      <c r="C41" s="158">
        <v>2039</v>
      </c>
      <c r="D41" s="159" t="e">
        <f>VLOOKUP($J$10,'2020 Pop Data'!$D$3:$K$495,7,FALSE)</f>
        <v>#N/A</v>
      </c>
      <c r="E41" s="160" t="e">
        <f t="shared" si="0"/>
        <v>#N/A</v>
      </c>
      <c r="F41" s="103"/>
      <c r="G41" s="103"/>
      <c r="H41" s="103"/>
      <c r="I41" s="185"/>
      <c r="J41" s="185"/>
      <c r="K41" s="185"/>
      <c r="L41" s="185"/>
      <c r="M41" s="185"/>
      <c r="N41" s="185"/>
      <c r="O41" s="185"/>
      <c r="P41" s="185"/>
      <c r="Q41" s="185"/>
      <c r="R41" s="185"/>
      <c r="S41" s="185"/>
      <c r="T41" s="185"/>
      <c r="U41" s="185"/>
      <c r="V41" s="185"/>
      <c r="W41" s="185"/>
      <c r="X41" s="185"/>
      <c r="Y41" s="185"/>
      <c r="Z41" s="185"/>
    </row>
    <row r="42" spans="1:26" x14ac:dyDescent="0.25">
      <c r="A42" s="103"/>
      <c r="B42" s="103"/>
      <c r="C42" s="158">
        <v>2040</v>
      </c>
      <c r="D42" s="159" t="e">
        <f>VLOOKUP($J$10,'2020 Pop Data'!$D$3:$K$495,7,FALSE)</f>
        <v>#N/A</v>
      </c>
      <c r="E42" s="160" t="e">
        <f t="shared" si="0"/>
        <v>#N/A</v>
      </c>
      <c r="F42" s="103"/>
      <c r="G42" s="103"/>
      <c r="H42" s="103"/>
      <c r="I42" s="185"/>
      <c r="J42" s="185"/>
      <c r="K42" s="185"/>
      <c r="L42" s="185"/>
      <c r="M42" s="185"/>
      <c r="N42" s="185"/>
      <c r="O42" s="185"/>
      <c r="P42" s="185"/>
      <c r="Q42" s="185"/>
      <c r="R42" s="185"/>
      <c r="S42" s="185"/>
      <c r="T42" s="185"/>
      <c r="U42" s="185"/>
      <c r="V42" s="185"/>
      <c r="W42" s="185"/>
      <c r="X42" s="185"/>
      <c r="Y42" s="185"/>
      <c r="Z42" s="185"/>
    </row>
    <row r="43" spans="1:26" x14ac:dyDescent="0.25">
      <c r="A43" s="103"/>
      <c r="B43" s="103"/>
      <c r="C43" s="158">
        <v>2041</v>
      </c>
      <c r="D43" s="159" t="e">
        <f>VLOOKUP($J$10,'2020 Pop Data'!$D$3:$K$495,8,FALSE)</f>
        <v>#N/A</v>
      </c>
      <c r="E43" s="160" t="e">
        <f t="shared" si="0"/>
        <v>#N/A</v>
      </c>
      <c r="F43" s="103"/>
      <c r="G43" s="103"/>
      <c r="H43" s="103"/>
      <c r="I43" s="185"/>
      <c r="J43" s="185"/>
      <c r="K43" s="185"/>
      <c r="L43" s="185"/>
      <c r="M43" s="185"/>
      <c r="N43" s="185"/>
      <c r="O43" s="185"/>
      <c r="P43" s="185"/>
      <c r="Q43" s="185"/>
      <c r="R43" s="185"/>
      <c r="S43" s="185"/>
      <c r="T43" s="185"/>
      <c r="U43" s="185"/>
      <c r="V43" s="185"/>
      <c r="W43" s="185"/>
      <c r="X43" s="185"/>
      <c r="Y43" s="185"/>
      <c r="Z43" s="185"/>
    </row>
    <row r="44" spans="1:26" x14ac:dyDescent="0.25">
      <c r="A44" s="103"/>
      <c r="B44" s="103"/>
      <c r="C44" s="175">
        <v>2042</v>
      </c>
      <c r="D44" s="190" t="e">
        <f>VLOOKUP($J$10,'2020 Pop Data'!$D$3:$K$495,8,FALSE)</f>
        <v>#N/A</v>
      </c>
      <c r="E44" s="176" t="e">
        <f t="shared" si="0"/>
        <v>#N/A</v>
      </c>
      <c r="F44" s="103"/>
      <c r="G44" s="103"/>
      <c r="H44" s="103"/>
      <c r="I44" s="185"/>
      <c r="J44" s="185"/>
      <c r="K44" s="185"/>
      <c r="L44" s="185"/>
      <c r="M44" s="185"/>
      <c r="N44" s="185"/>
      <c r="O44" s="185"/>
      <c r="P44" s="185"/>
      <c r="Q44" s="185"/>
      <c r="R44" s="185"/>
      <c r="S44" s="185"/>
      <c r="T44" s="185"/>
      <c r="U44" s="185"/>
      <c r="V44" s="185"/>
      <c r="W44" s="185"/>
      <c r="X44" s="185"/>
      <c r="Y44" s="185"/>
      <c r="Z44" s="185"/>
    </row>
    <row r="45" spans="1:26" x14ac:dyDescent="0.25">
      <c r="A45" s="103"/>
      <c r="B45" s="103"/>
      <c r="C45" s="103"/>
      <c r="D45" s="103"/>
      <c r="E45" s="103"/>
      <c r="F45" s="103"/>
      <c r="G45" s="103"/>
      <c r="H45" s="103"/>
      <c r="I45" s="185"/>
      <c r="J45" s="185"/>
      <c r="K45" s="185"/>
      <c r="L45" s="185"/>
      <c r="M45" s="185"/>
      <c r="N45" s="185"/>
      <c r="O45" s="185"/>
      <c r="P45" s="185"/>
      <c r="Q45" s="185"/>
      <c r="R45" s="185"/>
      <c r="S45" s="185"/>
      <c r="T45" s="185"/>
      <c r="U45" s="185"/>
      <c r="V45" s="185"/>
      <c r="W45" s="185"/>
      <c r="X45" s="185"/>
      <c r="Y45" s="185"/>
      <c r="Z45" s="185"/>
    </row>
    <row r="46" spans="1:26" ht="31.5" customHeight="1" x14ac:dyDescent="0.25">
      <c r="A46" s="247"/>
      <c r="B46" s="271" t="s">
        <v>725</v>
      </c>
      <c r="C46" s="271"/>
      <c r="D46" s="271"/>
      <c r="E46" s="271"/>
      <c r="F46" s="271"/>
      <c r="G46" s="271"/>
      <c r="H46" s="247"/>
      <c r="I46" s="185"/>
      <c r="J46" s="185"/>
      <c r="K46" s="185"/>
      <c r="L46" s="185"/>
      <c r="M46" s="185"/>
      <c r="N46" s="185"/>
      <c r="O46" s="185"/>
      <c r="P46" s="185"/>
      <c r="Q46" s="185"/>
      <c r="R46" s="185"/>
      <c r="S46" s="185"/>
      <c r="T46" s="185"/>
      <c r="U46" s="185"/>
      <c r="V46" s="185"/>
      <c r="W46" s="185"/>
      <c r="X46" s="185"/>
      <c r="Y46" s="185"/>
      <c r="Z46" s="185"/>
    </row>
    <row r="47" spans="1:26" x14ac:dyDescent="0.25">
      <c r="A47" s="247"/>
      <c r="B47" s="247"/>
      <c r="C47" s="247"/>
      <c r="D47" s="247"/>
      <c r="E47" s="247"/>
      <c r="F47" s="247"/>
      <c r="G47" s="247"/>
      <c r="H47" s="247"/>
      <c r="I47" s="185"/>
      <c r="J47" s="185"/>
      <c r="K47" s="185"/>
      <c r="L47" s="185"/>
      <c r="M47" s="185"/>
      <c r="N47" s="185"/>
      <c r="O47" s="185"/>
      <c r="P47" s="185"/>
      <c r="Q47" s="185"/>
      <c r="R47" s="185"/>
      <c r="S47" s="185"/>
      <c r="T47" s="185"/>
      <c r="U47" s="185"/>
      <c r="V47" s="185"/>
      <c r="W47" s="185"/>
      <c r="X47" s="185"/>
      <c r="Y47" s="185"/>
      <c r="Z47" s="185"/>
    </row>
    <row r="48" spans="1:26" x14ac:dyDescent="0.25">
      <c r="A48" s="103"/>
      <c r="B48" s="103"/>
      <c r="C48" s="103"/>
      <c r="D48" s="103"/>
      <c r="E48" s="103"/>
      <c r="F48" s="103"/>
      <c r="G48" s="103"/>
      <c r="H48" s="103"/>
      <c r="I48" s="185"/>
      <c r="J48" s="185"/>
      <c r="K48" s="185"/>
      <c r="L48" s="185"/>
      <c r="M48" s="185"/>
      <c r="N48" s="185"/>
      <c r="O48" s="185"/>
      <c r="P48" s="185"/>
      <c r="Q48" s="185"/>
      <c r="R48" s="185"/>
      <c r="S48" s="185"/>
      <c r="T48" s="185"/>
      <c r="U48" s="185"/>
      <c r="V48" s="185"/>
      <c r="W48" s="185"/>
      <c r="X48" s="185"/>
      <c r="Y48" s="185"/>
      <c r="Z48" s="185"/>
    </row>
    <row r="49" spans="1:26" x14ac:dyDescent="0.25">
      <c r="A49" s="185"/>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row>
    <row r="50" spans="1:26" x14ac:dyDescent="0.25">
      <c r="A50" s="185"/>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row>
    <row r="51" spans="1:26" x14ac:dyDescent="0.25">
      <c r="A51" s="185"/>
      <c r="B51" s="185"/>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row>
    <row r="52" spans="1:26" x14ac:dyDescent="0.25">
      <c r="A52" s="185"/>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row>
    <row r="53" spans="1:26" x14ac:dyDescent="0.25">
      <c r="A53" s="185"/>
      <c r="B53" s="185"/>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row>
    <row r="54" spans="1:26" x14ac:dyDescent="0.25">
      <c r="A54" s="185"/>
      <c r="B54" s="185"/>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row>
    <row r="55" spans="1:26" x14ac:dyDescent="0.25">
      <c r="A55" s="185"/>
      <c r="B55" s="185"/>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row>
    <row r="56" spans="1:26" x14ac:dyDescent="0.25">
      <c r="A56" s="185"/>
      <c r="B56" s="185"/>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row>
    <row r="57" spans="1:26" x14ac:dyDescent="0.25">
      <c r="A57" s="185"/>
      <c r="B57" s="185"/>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row>
    <row r="58" spans="1:26" x14ac:dyDescent="0.25">
      <c r="A58" s="185"/>
      <c r="B58" s="185"/>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row>
    <row r="59" spans="1:26" x14ac:dyDescent="0.25">
      <c r="A59" s="185"/>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row>
    <row r="60" spans="1:26" x14ac:dyDescent="0.25">
      <c r="A60" s="185"/>
      <c r="B60" s="185"/>
      <c r="C60" s="185"/>
      <c r="D60" s="185"/>
      <c r="E60" s="185"/>
      <c r="F60" s="185"/>
      <c r="G60" s="185"/>
      <c r="H60" s="185"/>
      <c r="I60" s="185"/>
      <c r="J60" s="185"/>
      <c r="K60" s="185"/>
      <c r="L60" s="185"/>
      <c r="M60" s="185"/>
      <c r="N60" s="185"/>
      <c r="O60" s="185"/>
      <c r="P60" s="185"/>
      <c r="Q60" s="185"/>
      <c r="R60" s="185"/>
      <c r="S60" s="185"/>
      <c r="T60" s="185"/>
      <c r="U60" s="185"/>
      <c r="V60" s="185"/>
      <c r="W60" s="185"/>
      <c r="X60" s="185"/>
      <c r="Y60" s="185"/>
      <c r="Z60" s="185"/>
    </row>
    <row r="61" spans="1:26" x14ac:dyDescent="0.25">
      <c r="A61" s="185"/>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row>
    <row r="62" spans="1:26" x14ac:dyDescent="0.25">
      <c r="A62" s="185"/>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row>
    <row r="63" spans="1:26" x14ac:dyDescent="0.25">
      <c r="A63" s="185"/>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row>
    <row r="64" spans="1:26" x14ac:dyDescent="0.25">
      <c r="A64" s="185"/>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row>
    <row r="65" spans="1:26" x14ac:dyDescent="0.25">
      <c r="A65" s="185"/>
      <c r="B65" s="185"/>
      <c r="C65" s="185"/>
      <c r="D65" s="185"/>
      <c r="E65" s="185"/>
      <c r="F65" s="185"/>
      <c r="G65" s="185"/>
      <c r="H65" s="185"/>
      <c r="I65" s="185"/>
      <c r="J65" s="185"/>
      <c r="K65" s="185"/>
      <c r="L65" s="185"/>
      <c r="M65" s="185"/>
      <c r="N65" s="185"/>
      <c r="O65" s="185"/>
      <c r="P65" s="185"/>
      <c r="Q65" s="185"/>
      <c r="R65" s="185"/>
      <c r="S65" s="185"/>
      <c r="T65" s="185"/>
      <c r="U65" s="185"/>
      <c r="V65" s="185"/>
      <c r="W65" s="185"/>
      <c r="X65" s="185"/>
      <c r="Y65" s="185"/>
      <c r="Z65" s="185"/>
    </row>
    <row r="66" spans="1:26" x14ac:dyDescent="0.25">
      <c r="A66" s="185"/>
      <c r="B66" s="185"/>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row>
    <row r="67" spans="1:26" x14ac:dyDescent="0.25">
      <c r="A67" s="185"/>
      <c r="B67" s="185"/>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row>
    <row r="68" spans="1:26" x14ac:dyDescent="0.25">
      <c r="A68" s="185"/>
      <c r="B68" s="185"/>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row>
    <row r="69" spans="1:26" x14ac:dyDescent="0.25">
      <c r="A69" s="185"/>
      <c r="B69" s="185"/>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row>
    <row r="70" spans="1:26" x14ac:dyDescent="0.25">
      <c r="A70" s="185"/>
      <c r="B70" s="185"/>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row>
    <row r="71" spans="1:26" x14ac:dyDescent="0.25">
      <c r="A71" s="185"/>
      <c r="B71" s="185"/>
      <c r="C71" s="185"/>
      <c r="D71" s="185"/>
      <c r="E71" s="185"/>
      <c r="F71" s="185"/>
      <c r="G71" s="185"/>
      <c r="H71" s="185"/>
      <c r="I71" s="185"/>
      <c r="J71" s="185"/>
      <c r="K71" s="185"/>
      <c r="L71" s="185"/>
      <c r="M71" s="185"/>
      <c r="N71" s="185"/>
      <c r="O71" s="185"/>
      <c r="P71" s="185"/>
      <c r="Q71" s="185"/>
      <c r="R71" s="185"/>
      <c r="S71" s="185"/>
      <c r="T71" s="185"/>
      <c r="U71" s="185"/>
      <c r="V71" s="185"/>
      <c r="W71" s="185"/>
      <c r="X71" s="185"/>
      <c r="Y71" s="185"/>
      <c r="Z71" s="185"/>
    </row>
    <row r="72" spans="1:26" x14ac:dyDescent="0.25">
      <c r="A72" s="185"/>
      <c r="B72" s="185"/>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row>
    <row r="73" spans="1:26" x14ac:dyDescent="0.25">
      <c r="A73" s="185"/>
      <c r="B73" s="185"/>
      <c r="C73" s="185"/>
      <c r="D73" s="185"/>
      <c r="E73" s="185"/>
      <c r="F73" s="185"/>
      <c r="G73" s="185"/>
      <c r="H73" s="185"/>
      <c r="I73" s="185"/>
      <c r="J73" s="185"/>
      <c r="K73" s="185"/>
      <c r="L73" s="185"/>
      <c r="M73" s="185"/>
      <c r="N73" s="185"/>
      <c r="O73" s="185"/>
      <c r="P73" s="185"/>
      <c r="Q73" s="185"/>
      <c r="R73" s="185"/>
      <c r="S73" s="185"/>
      <c r="T73" s="185"/>
      <c r="U73" s="185"/>
      <c r="V73" s="185"/>
      <c r="W73" s="185"/>
      <c r="X73" s="185"/>
      <c r="Y73" s="185"/>
      <c r="Z73" s="185"/>
    </row>
    <row r="74" spans="1:26" x14ac:dyDescent="0.25">
      <c r="A74" s="185"/>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row>
    <row r="75" spans="1:26" x14ac:dyDescent="0.25">
      <c r="A75" s="185"/>
      <c r="B75" s="185"/>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row>
    <row r="76" spans="1:26" x14ac:dyDescent="0.25">
      <c r="A76" s="185"/>
      <c r="B76" s="185"/>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row>
    <row r="77" spans="1:26" x14ac:dyDescent="0.25">
      <c r="A77" s="185"/>
      <c r="B77" s="185"/>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85"/>
    </row>
    <row r="78" spans="1:26" x14ac:dyDescent="0.25">
      <c r="A78" s="185"/>
      <c r="B78" s="185"/>
      <c r="C78" s="185"/>
      <c r="D78" s="185"/>
      <c r="E78" s="185"/>
      <c r="F78" s="185"/>
      <c r="G78" s="185"/>
      <c r="H78" s="185"/>
      <c r="I78" s="185"/>
      <c r="J78" s="185"/>
      <c r="K78" s="185"/>
      <c r="L78" s="185"/>
      <c r="M78" s="185"/>
      <c r="N78" s="185"/>
      <c r="O78" s="185"/>
      <c r="P78" s="185"/>
      <c r="Q78" s="185"/>
      <c r="R78" s="185"/>
      <c r="S78" s="185"/>
      <c r="T78" s="185"/>
      <c r="U78" s="185"/>
      <c r="V78" s="185"/>
      <c r="W78" s="185"/>
      <c r="X78" s="185"/>
      <c r="Y78" s="185"/>
      <c r="Z78" s="185"/>
    </row>
    <row r="79" spans="1:26" x14ac:dyDescent="0.25">
      <c r="A79" s="185"/>
      <c r="B79" s="185"/>
      <c r="C79" s="185"/>
      <c r="D79" s="185"/>
      <c r="E79" s="185"/>
      <c r="F79" s="185"/>
      <c r="G79" s="185"/>
      <c r="H79" s="185"/>
      <c r="I79" s="185"/>
      <c r="J79" s="185"/>
      <c r="K79" s="185"/>
      <c r="L79" s="185"/>
      <c r="M79" s="185"/>
      <c r="N79" s="185"/>
      <c r="O79" s="185"/>
      <c r="P79" s="185"/>
      <c r="Q79" s="185"/>
      <c r="R79" s="185"/>
      <c r="S79" s="185"/>
      <c r="T79" s="185"/>
      <c r="U79" s="185"/>
      <c r="V79" s="185"/>
      <c r="W79" s="185"/>
      <c r="X79" s="185"/>
      <c r="Y79" s="185"/>
      <c r="Z79" s="185"/>
    </row>
    <row r="80" spans="1:26" x14ac:dyDescent="0.25">
      <c r="A80" s="185"/>
      <c r="B80" s="185"/>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row>
    <row r="81" spans="1:26" x14ac:dyDescent="0.25">
      <c r="A81" s="185"/>
      <c r="B81" s="185"/>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row>
    <row r="82" spans="1:26" x14ac:dyDescent="0.25">
      <c r="A82" s="185"/>
      <c r="B82" s="185"/>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row>
    <row r="83" spans="1:26" x14ac:dyDescent="0.25">
      <c r="A83" s="185"/>
      <c r="B83" s="185"/>
      <c r="C83" s="185"/>
      <c r="D83" s="185"/>
      <c r="E83" s="185"/>
      <c r="F83" s="185"/>
      <c r="G83" s="185"/>
      <c r="H83" s="185"/>
      <c r="I83" s="185"/>
      <c r="J83" s="185"/>
      <c r="K83" s="185"/>
      <c r="L83" s="185"/>
      <c r="M83" s="185"/>
      <c r="N83" s="185"/>
      <c r="O83" s="185"/>
      <c r="P83" s="185"/>
      <c r="Q83" s="185"/>
      <c r="R83" s="185"/>
      <c r="S83" s="185"/>
      <c r="T83" s="185"/>
      <c r="U83" s="185"/>
      <c r="V83" s="185"/>
      <c r="W83" s="185"/>
      <c r="X83" s="185"/>
      <c r="Y83" s="185"/>
      <c r="Z83" s="185"/>
    </row>
    <row r="84" spans="1:26" x14ac:dyDescent="0.25">
      <c r="A84" s="185"/>
      <c r="B84" s="185"/>
      <c r="C84" s="185"/>
      <c r="D84" s="185"/>
      <c r="E84" s="185"/>
      <c r="F84" s="185"/>
      <c r="G84" s="185"/>
      <c r="H84" s="185"/>
      <c r="I84" s="185"/>
      <c r="J84" s="185"/>
      <c r="K84" s="185"/>
      <c r="L84" s="185"/>
      <c r="M84" s="185"/>
      <c r="N84" s="185"/>
      <c r="O84" s="185"/>
      <c r="P84" s="185"/>
      <c r="Q84" s="185"/>
      <c r="R84" s="185"/>
      <c r="S84" s="185"/>
      <c r="T84" s="185"/>
      <c r="U84" s="185"/>
      <c r="V84" s="185"/>
      <c r="W84" s="185"/>
      <c r="X84" s="185"/>
      <c r="Y84" s="185"/>
      <c r="Z84" s="185"/>
    </row>
    <row r="85" spans="1:26" x14ac:dyDescent="0.25">
      <c r="A85" s="185"/>
      <c r="B85" s="185"/>
      <c r="C85" s="185"/>
      <c r="D85" s="185"/>
      <c r="E85" s="185"/>
      <c r="F85" s="185"/>
      <c r="G85" s="185"/>
      <c r="H85" s="185"/>
      <c r="I85" s="185"/>
      <c r="J85" s="185"/>
      <c r="K85" s="185"/>
      <c r="L85" s="185"/>
      <c r="M85" s="185"/>
      <c r="N85" s="185"/>
      <c r="O85" s="185"/>
      <c r="P85" s="185"/>
      <c r="Q85" s="185"/>
      <c r="R85" s="185"/>
      <c r="S85" s="185"/>
      <c r="T85" s="185"/>
      <c r="U85" s="185"/>
      <c r="V85" s="185"/>
      <c r="W85" s="185"/>
      <c r="X85" s="185"/>
      <c r="Y85" s="185"/>
      <c r="Z85" s="185"/>
    </row>
    <row r="86" spans="1:26" x14ac:dyDescent="0.25">
      <c r="A86" s="185"/>
      <c r="B86" s="185"/>
      <c r="C86" s="185"/>
      <c r="D86" s="185"/>
      <c r="E86" s="185"/>
      <c r="F86" s="185"/>
      <c r="G86" s="185"/>
      <c r="H86" s="185"/>
      <c r="I86" s="185"/>
      <c r="J86" s="185"/>
      <c r="K86" s="185"/>
      <c r="L86" s="185"/>
      <c r="M86" s="185"/>
      <c r="N86" s="185"/>
      <c r="O86" s="185"/>
      <c r="P86" s="185"/>
      <c r="Q86" s="185"/>
      <c r="R86" s="185"/>
      <c r="S86" s="185"/>
      <c r="T86" s="185"/>
      <c r="U86" s="185"/>
      <c r="V86" s="185"/>
      <c r="W86" s="185"/>
      <c r="X86" s="185"/>
      <c r="Y86" s="185"/>
      <c r="Z86" s="185"/>
    </row>
    <row r="87" spans="1:26" x14ac:dyDescent="0.25">
      <c r="A87" s="185"/>
      <c r="B87" s="185"/>
      <c r="C87" s="185"/>
      <c r="D87" s="185"/>
      <c r="E87" s="185"/>
      <c r="F87" s="185"/>
      <c r="G87" s="185"/>
      <c r="H87" s="185"/>
      <c r="I87" s="185"/>
      <c r="J87" s="185"/>
      <c r="K87" s="185"/>
      <c r="L87" s="185"/>
      <c r="M87" s="185"/>
      <c r="N87" s="185"/>
      <c r="O87" s="185"/>
      <c r="P87" s="185"/>
      <c r="Q87" s="185"/>
      <c r="R87" s="185"/>
      <c r="S87" s="185"/>
      <c r="T87" s="185"/>
      <c r="U87" s="185"/>
      <c r="V87" s="185"/>
      <c r="W87" s="185"/>
      <c r="X87" s="185"/>
      <c r="Y87" s="185"/>
      <c r="Z87" s="185"/>
    </row>
    <row r="88" spans="1:26" x14ac:dyDescent="0.25">
      <c r="A88" s="185"/>
      <c r="B88" s="185"/>
      <c r="C88" s="185"/>
      <c r="D88" s="185"/>
      <c r="E88" s="185"/>
      <c r="F88" s="185"/>
      <c r="G88" s="185"/>
      <c r="H88" s="185"/>
      <c r="I88" s="185"/>
      <c r="J88" s="185"/>
      <c r="K88" s="185"/>
      <c r="L88" s="185"/>
      <c r="M88" s="185"/>
      <c r="N88" s="185"/>
      <c r="O88" s="185"/>
      <c r="P88" s="185"/>
      <c r="Q88" s="185"/>
      <c r="R88" s="185"/>
      <c r="S88" s="185"/>
      <c r="T88" s="185"/>
      <c r="U88" s="185"/>
      <c r="V88" s="185"/>
      <c r="W88" s="185"/>
      <c r="X88" s="185"/>
      <c r="Y88" s="185"/>
      <c r="Z88" s="185"/>
    </row>
    <row r="89" spans="1:26" x14ac:dyDescent="0.25">
      <c r="A89" s="185"/>
      <c r="B89" s="185"/>
      <c r="C89" s="185"/>
      <c r="D89" s="185"/>
      <c r="E89" s="185"/>
      <c r="F89" s="185"/>
      <c r="G89" s="185"/>
      <c r="H89" s="185"/>
      <c r="I89" s="185"/>
      <c r="J89" s="185"/>
      <c r="K89" s="185"/>
      <c r="L89" s="185"/>
      <c r="M89" s="185"/>
      <c r="N89" s="185"/>
      <c r="O89" s="185"/>
      <c r="P89" s="185"/>
      <c r="Q89" s="185"/>
      <c r="R89" s="185"/>
      <c r="S89" s="185"/>
      <c r="T89" s="185"/>
      <c r="U89" s="185"/>
      <c r="V89" s="185"/>
      <c r="W89" s="185"/>
      <c r="X89" s="185"/>
      <c r="Y89" s="185"/>
      <c r="Z89" s="185"/>
    </row>
    <row r="90" spans="1:26" x14ac:dyDescent="0.25">
      <c r="A90" s="185"/>
      <c r="B90" s="185"/>
      <c r="C90" s="185"/>
      <c r="D90" s="185"/>
      <c r="E90" s="185"/>
      <c r="F90" s="185"/>
      <c r="G90" s="185"/>
      <c r="H90" s="185"/>
      <c r="I90" s="185"/>
      <c r="J90" s="185"/>
      <c r="K90" s="185"/>
      <c r="L90" s="185"/>
      <c r="M90" s="185"/>
      <c r="N90" s="185"/>
      <c r="O90" s="185"/>
      <c r="P90" s="185"/>
      <c r="Q90" s="185"/>
      <c r="R90" s="185"/>
      <c r="S90" s="185"/>
      <c r="T90" s="185"/>
      <c r="U90" s="185"/>
      <c r="V90" s="185"/>
      <c r="W90" s="185"/>
      <c r="X90" s="185"/>
      <c r="Y90" s="185"/>
      <c r="Z90" s="185"/>
    </row>
    <row r="91" spans="1:26" x14ac:dyDescent="0.25">
      <c r="A91" s="185"/>
      <c r="B91" s="185"/>
      <c r="C91" s="185"/>
      <c r="D91" s="185"/>
      <c r="E91" s="185"/>
      <c r="F91" s="185"/>
      <c r="G91" s="185"/>
      <c r="H91" s="185"/>
      <c r="I91" s="185"/>
      <c r="J91" s="185"/>
      <c r="K91" s="185"/>
      <c r="L91" s="185"/>
      <c r="M91" s="185"/>
      <c r="N91" s="185"/>
      <c r="O91" s="185"/>
      <c r="P91" s="185"/>
      <c r="Q91" s="185"/>
      <c r="R91" s="185"/>
      <c r="S91" s="185"/>
      <c r="T91" s="185"/>
      <c r="U91" s="185"/>
      <c r="V91" s="185"/>
      <c r="W91" s="185"/>
      <c r="X91" s="185"/>
      <c r="Y91" s="185"/>
      <c r="Z91" s="185"/>
    </row>
    <row r="92" spans="1:26" x14ac:dyDescent="0.25">
      <c r="A92" s="185"/>
      <c r="B92" s="185"/>
      <c r="C92" s="185"/>
      <c r="D92" s="185"/>
      <c r="E92" s="185"/>
      <c r="F92" s="185"/>
      <c r="G92" s="185"/>
      <c r="H92" s="185"/>
      <c r="I92" s="185"/>
      <c r="J92" s="185"/>
      <c r="K92" s="185"/>
      <c r="L92" s="185"/>
      <c r="M92" s="185"/>
      <c r="N92" s="185"/>
      <c r="O92" s="185"/>
      <c r="P92" s="185"/>
      <c r="Q92" s="185"/>
      <c r="R92" s="185"/>
      <c r="S92" s="185"/>
      <c r="T92" s="185"/>
      <c r="U92" s="185"/>
      <c r="V92" s="185"/>
      <c r="W92" s="185"/>
      <c r="X92" s="185"/>
      <c r="Y92" s="185"/>
      <c r="Z92" s="185"/>
    </row>
    <row r="93" spans="1:26" x14ac:dyDescent="0.25">
      <c r="A93" s="185"/>
      <c r="B93" s="185"/>
      <c r="C93" s="185"/>
      <c r="D93" s="185"/>
      <c r="E93" s="185"/>
      <c r="F93" s="185"/>
      <c r="G93" s="185"/>
      <c r="H93" s="185"/>
      <c r="I93" s="185"/>
      <c r="J93" s="185"/>
      <c r="K93" s="185"/>
      <c r="L93" s="185"/>
      <c r="M93" s="185"/>
      <c r="N93" s="185"/>
      <c r="O93" s="185"/>
      <c r="P93" s="185"/>
      <c r="Q93" s="185"/>
      <c r="R93" s="185"/>
      <c r="S93" s="185"/>
      <c r="T93" s="185"/>
      <c r="U93" s="185"/>
      <c r="V93" s="185"/>
      <c r="W93" s="185"/>
      <c r="X93" s="185"/>
      <c r="Y93" s="185"/>
      <c r="Z93" s="185"/>
    </row>
    <row r="94" spans="1:26" x14ac:dyDescent="0.25">
      <c r="A94" s="185"/>
      <c r="B94" s="185"/>
      <c r="C94" s="185"/>
      <c r="D94" s="185"/>
      <c r="E94" s="185"/>
      <c r="F94" s="185"/>
      <c r="G94" s="185"/>
      <c r="H94" s="185"/>
      <c r="I94" s="185"/>
      <c r="J94" s="185"/>
      <c r="K94" s="185"/>
      <c r="L94" s="185"/>
      <c r="M94" s="185"/>
      <c r="N94" s="185"/>
      <c r="O94" s="185"/>
      <c r="P94" s="185"/>
      <c r="Q94" s="185"/>
      <c r="R94" s="185"/>
      <c r="S94" s="185"/>
      <c r="T94" s="185"/>
      <c r="U94" s="185"/>
      <c r="V94" s="185"/>
      <c r="W94" s="185"/>
      <c r="X94" s="185"/>
      <c r="Y94" s="185"/>
      <c r="Z94" s="185"/>
    </row>
    <row r="95" spans="1:26" x14ac:dyDescent="0.25">
      <c r="A95" s="185"/>
      <c r="B95" s="185"/>
      <c r="C95" s="185"/>
      <c r="D95" s="185"/>
      <c r="E95" s="185"/>
      <c r="F95" s="185"/>
      <c r="G95" s="185"/>
      <c r="H95" s="185"/>
      <c r="I95" s="185"/>
      <c r="J95" s="185"/>
      <c r="K95" s="185"/>
      <c r="L95" s="185"/>
      <c r="M95" s="185"/>
      <c r="N95" s="185"/>
      <c r="O95" s="185"/>
      <c r="P95" s="185"/>
      <c r="Q95" s="185"/>
      <c r="R95" s="185"/>
      <c r="S95" s="185"/>
      <c r="T95" s="185"/>
      <c r="U95" s="185"/>
      <c r="V95" s="185"/>
      <c r="W95" s="185"/>
      <c r="X95" s="185"/>
      <c r="Y95" s="185"/>
      <c r="Z95" s="185"/>
    </row>
    <row r="96" spans="1:26" x14ac:dyDescent="0.25">
      <c r="A96" s="185"/>
      <c r="B96" s="185"/>
      <c r="C96" s="185"/>
      <c r="D96" s="185"/>
      <c r="E96" s="185"/>
      <c r="F96" s="185"/>
      <c r="G96" s="185"/>
      <c r="H96" s="185"/>
      <c r="I96" s="185"/>
      <c r="J96" s="185"/>
      <c r="K96" s="185"/>
      <c r="L96" s="185"/>
      <c r="M96" s="185"/>
      <c r="N96" s="185"/>
      <c r="O96" s="185"/>
      <c r="P96" s="185"/>
      <c r="Q96" s="185"/>
      <c r="R96" s="185"/>
      <c r="S96" s="185"/>
      <c r="T96" s="185"/>
      <c r="U96" s="185"/>
      <c r="V96" s="185"/>
      <c r="W96" s="185"/>
      <c r="X96" s="185"/>
      <c r="Y96" s="185"/>
      <c r="Z96" s="185"/>
    </row>
    <row r="97" spans="1:26" x14ac:dyDescent="0.25">
      <c r="A97" s="185"/>
      <c r="B97" s="185"/>
      <c r="C97" s="185"/>
      <c r="D97" s="185"/>
      <c r="E97" s="185"/>
      <c r="F97" s="185"/>
      <c r="G97" s="185"/>
      <c r="H97" s="185"/>
      <c r="I97" s="185"/>
      <c r="J97" s="185"/>
      <c r="K97" s="185"/>
      <c r="L97" s="185"/>
      <c r="M97" s="185"/>
      <c r="N97" s="185"/>
      <c r="O97" s="185"/>
      <c r="P97" s="185"/>
      <c r="Q97" s="185"/>
      <c r="R97" s="185"/>
      <c r="S97" s="185"/>
      <c r="T97" s="185"/>
      <c r="U97" s="185"/>
      <c r="V97" s="185"/>
      <c r="W97" s="185"/>
      <c r="X97" s="185"/>
      <c r="Y97" s="185"/>
      <c r="Z97" s="185"/>
    </row>
    <row r="98" spans="1:26" x14ac:dyDescent="0.25">
      <c r="A98" s="185"/>
      <c r="B98" s="185"/>
      <c r="C98" s="185"/>
      <c r="D98" s="185"/>
      <c r="E98" s="185"/>
      <c r="F98" s="185"/>
      <c r="G98" s="185"/>
      <c r="H98" s="185"/>
      <c r="I98" s="185"/>
      <c r="J98" s="185"/>
      <c r="K98" s="185"/>
      <c r="L98" s="185"/>
      <c r="M98" s="185"/>
      <c r="N98" s="185"/>
      <c r="O98" s="185"/>
      <c r="P98" s="185"/>
      <c r="Q98" s="185"/>
      <c r="R98" s="185"/>
      <c r="S98" s="185"/>
      <c r="T98" s="185"/>
      <c r="U98" s="185"/>
      <c r="V98" s="185"/>
      <c r="W98" s="185"/>
      <c r="X98" s="185"/>
      <c r="Y98" s="185"/>
      <c r="Z98" s="185"/>
    </row>
    <row r="99" spans="1:26" x14ac:dyDescent="0.25">
      <c r="A99" s="185"/>
      <c r="B99" s="185"/>
      <c r="C99" s="185"/>
      <c r="D99" s="185"/>
      <c r="E99" s="185"/>
      <c r="F99" s="185"/>
      <c r="G99" s="185"/>
      <c r="H99" s="185"/>
      <c r="I99" s="185"/>
      <c r="J99" s="185"/>
      <c r="K99" s="185"/>
      <c r="L99" s="185"/>
      <c r="M99" s="185"/>
      <c r="N99" s="185"/>
      <c r="O99" s="185"/>
      <c r="P99" s="185"/>
      <c r="Q99" s="185"/>
      <c r="R99" s="185"/>
      <c r="S99" s="185"/>
      <c r="T99" s="185"/>
      <c r="U99" s="185"/>
      <c r="V99" s="185"/>
      <c r="W99" s="185"/>
      <c r="X99" s="185"/>
      <c r="Y99" s="185"/>
      <c r="Z99" s="185"/>
    </row>
    <row r="100" spans="1:26" x14ac:dyDescent="0.25">
      <c r="A100" s="185"/>
      <c r="B100" s="185"/>
      <c r="C100" s="185"/>
      <c r="D100" s="185"/>
      <c r="E100" s="185"/>
      <c r="F100" s="185"/>
      <c r="G100" s="185"/>
      <c r="H100" s="185"/>
      <c r="I100" s="185"/>
      <c r="J100" s="185"/>
      <c r="K100" s="185"/>
      <c r="L100" s="185"/>
      <c r="M100" s="185"/>
      <c r="N100" s="185"/>
      <c r="O100" s="185"/>
      <c r="P100" s="185"/>
      <c r="Q100" s="185"/>
      <c r="R100" s="185"/>
      <c r="S100" s="185"/>
      <c r="T100" s="185"/>
      <c r="U100" s="185"/>
      <c r="V100" s="185"/>
      <c r="W100" s="185"/>
      <c r="X100" s="185"/>
      <c r="Y100" s="185"/>
      <c r="Z100" s="185"/>
    </row>
    <row r="101" spans="1:26" x14ac:dyDescent="0.25">
      <c r="A101" s="185"/>
      <c r="B101" s="185"/>
      <c r="C101" s="185"/>
      <c r="D101" s="185"/>
      <c r="E101" s="185"/>
      <c r="F101" s="185"/>
      <c r="G101" s="185"/>
      <c r="H101" s="185"/>
      <c r="I101" s="185"/>
      <c r="J101" s="185"/>
      <c r="K101" s="185"/>
      <c r="L101" s="185"/>
      <c r="M101" s="185"/>
      <c r="N101" s="185"/>
      <c r="O101" s="185"/>
      <c r="P101" s="185"/>
      <c r="Q101" s="185"/>
      <c r="R101" s="185"/>
      <c r="S101" s="185"/>
      <c r="T101" s="185"/>
      <c r="U101" s="185"/>
      <c r="V101" s="185"/>
      <c r="W101" s="185"/>
      <c r="X101" s="185"/>
      <c r="Y101" s="185"/>
      <c r="Z101" s="185"/>
    </row>
    <row r="102" spans="1:26" x14ac:dyDescent="0.25">
      <c r="A102" s="185"/>
      <c r="B102" s="185"/>
      <c r="C102" s="185"/>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row>
    <row r="103" spans="1:26" x14ac:dyDescent="0.25">
      <c r="A103" s="185"/>
      <c r="B103" s="185"/>
      <c r="C103" s="185"/>
      <c r="D103" s="185"/>
      <c r="E103" s="185"/>
      <c r="F103" s="185"/>
      <c r="G103" s="185"/>
      <c r="H103" s="185"/>
      <c r="I103" s="185"/>
      <c r="J103" s="185"/>
      <c r="K103" s="185"/>
      <c r="L103" s="185"/>
      <c r="M103" s="185"/>
      <c r="N103" s="185"/>
      <c r="O103" s="185"/>
      <c r="P103" s="185"/>
      <c r="Q103" s="185"/>
      <c r="R103" s="185"/>
      <c r="S103" s="185"/>
      <c r="T103" s="185"/>
      <c r="U103" s="185"/>
      <c r="V103" s="185"/>
      <c r="W103" s="185"/>
      <c r="X103" s="185"/>
      <c r="Y103" s="185"/>
      <c r="Z103" s="185"/>
    </row>
    <row r="104" spans="1:26" x14ac:dyDescent="0.25">
      <c r="A104" s="185"/>
      <c r="B104" s="185"/>
      <c r="C104" s="185"/>
      <c r="D104" s="185"/>
      <c r="E104" s="185"/>
      <c r="F104" s="185"/>
      <c r="G104" s="185"/>
      <c r="H104" s="185"/>
      <c r="I104" s="185"/>
      <c r="J104" s="185"/>
      <c r="K104" s="185"/>
      <c r="L104" s="185"/>
      <c r="M104" s="185"/>
      <c r="N104" s="185"/>
      <c r="O104" s="185"/>
      <c r="P104" s="185"/>
      <c r="Q104" s="185"/>
      <c r="R104" s="185"/>
      <c r="S104" s="185"/>
      <c r="T104" s="185"/>
      <c r="U104" s="185"/>
      <c r="V104" s="185"/>
      <c r="W104" s="185"/>
      <c r="X104" s="185"/>
      <c r="Y104" s="185"/>
      <c r="Z104" s="185"/>
    </row>
    <row r="105" spans="1:26" x14ac:dyDescent="0.25">
      <c r="A105" s="185"/>
      <c r="B105" s="185"/>
      <c r="C105" s="185"/>
      <c r="D105" s="185"/>
      <c r="E105" s="185"/>
      <c r="F105" s="185"/>
      <c r="G105" s="185"/>
      <c r="H105" s="185"/>
      <c r="I105" s="185"/>
      <c r="J105" s="185"/>
      <c r="K105" s="185"/>
      <c r="L105" s="185"/>
      <c r="M105" s="185"/>
      <c r="N105" s="185"/>
      <c r="O105" s="185"/>
      <c r="P105" s="185"/>
      <c r="Q105" s="185"/>
      <c r="R105" s="185"/>
      <c r="S105" s="185"/>
      <c r="T105" s="185"/>
      <c r="U105" s="185"/>
      <c r="V105" s="185"/>
      <c r="W105" s="185"/>
      <c r="X105" s="185"/>
      <c r="Y105" s="185"/>
      <c r="Z105" s="185"/>
    </row>
    <row r="106" spans="1:26" x14ac:dyDescent="0.25">
      <c r="A106" s="185"/>
      <c r="B106" s="185"/>
      <c r="C106" s="185"/>
      <c r="D106" s="185"/>
      <c r="E106" s="185"/>
      <c r="F106" s="185"/>
      <c r="G106" s="185"/>
      <c r="H106" s="185"/>
      <c r="I106" s="185"/>
      <c r="J106" s="185"/>
      <c r="K106" s="185"/>
      <c r="L106" s="185"/>
      <c r="M106" s="185"/>
      <c r="N106" s="185"/>
      <c r="O106" s="185"/>
      <c r="P106" s="185"/>
      <c r="Q106" s="185"/>
      <c r="R106" s="185"/>
      <c r="S106" s="185"/>
      <c r="T106" s="185"/>
      <c r="U106" s="185"/>
      <c r="V106" s="185"/>
      <c r="W106" s="185"/>
      <c r="X106" s="185"/>
      <c r="Y106" s="185"/>
      <c r="Z106" s="185"/>
    </row>
    <row r="107" spans="1:26" x14ac:dyDescent="0.25">
      <c r="A107" s="185"/>
      <c r="B107" s="185"/>
      <c r="C107" s="185"/>
      <c r="D107" s="185"/>
      <c r="E107" s="185"/>
      <c r="F107" s="185"/>
      <c r="G107" s="185"/>
      <c r="H107" s="185"/>
      <c r="I107" s="185"/>
      <c r="J107" s="185"/>
      <c r="K107" s="185"/>
      <c r="L107" s="185"/>
      <c r="M107" s="185"/>
      <c r="N107" s="185"/>
      <c r="O107" s="185"/>
      <c r="P107" s="185"/>
      <c r="Q107" s="185"/>
      <c r="R107" s="185"/>
      <c r="S107" s="185"/>
      <c r="T107" s="185"/>
      <c r="U107" s="185"/>
      <c r="V107" s="185"/>
      <c r="W107" s="185"/>
      <c r="X107" s="185"/>
      <c r="Y107" s="185"/>
      <c r="Z107" s="185"/>
    </row>
    <row r="108" spans="1:26" x14ac:dyDescent="0.25">
      <c r="A108" s="185"/>
      <c r="B108" s="185"/>
      <c r="C108" s="185"/>
      <c r="D108" s="185"/>
      <c r="E108" s="185"/>
      <c r="F108" s="185"/>
      <c r="G108" s="185"/>
      <c r="H108" s="185"/>
      <c r="I108" s="185"/>
      <c r="J108" s="185"/>
      <c r="K108" s="185"/>
      <c r="L108" s="185"/>
      <c r="M108" s="185"/>
      <c r="N108" s="185"/>
      <c r="O108" s="185"/>
      <c r="P108" s="185"/>
      <c r="Q108" s="185"/>
      <c r="R108" s="185"/>
      <c r="S108" s="185"/>
      <c r="T108" s="185"/>
      <c r="U108" s="185"/>
      <c r="V108" s="185"/>
      <c r="W108" s="185"/>
      <c r="X108" s="185"/>
      <c r="Y108" s="185"/>
      <c r="Z108" s="185"/>
    </row>
    <row r="109" spans="1:26" x14ac:dyDescent="0.25">
      <c r="A109" s="185"/>
      <c r="B109" s="185"/>
      <c r="C109" s="185"/>
      <c r="D109" s="185"/>
      <c r="E109" s="185"/>
      <c r="F109" s="185"/>
      <c r="G109" s="185"/>
      <c r="H109" s="185"/>
      <c r="I109" s="185"/>
      <c r="J109" s="185"/>
      <c r="K109" s="185"/>
      <c r="L109" s="185"/>
      <c r="M109" s="185"/>
      <c r="N109" s="185"/>
      <c r="O109" s="185"/>
      <c r="P109" s="185"/>
      <c r="Q109" s="185"/>
      <c r="R109" s="185"/>
      <c r="S109" s="185"/>
      <c r="T109" s="185"/>
      <c r="U109" s="185"/>
      <c r="V109" s="185"/>
      <c r="W109" s="185"/>
      <c r="X109" s="185"/>
      <c r="Y109" s="185"/>
      <c r="Z109" s="185"/>
    </row>
    <row r="110" spans="1:26" x14ac:dyDescent="0.25">
      <c r="A110" s="185"/>
      <c r="B110" s="185"/>
      <c r="C110" s="185"/>
      <c r="D110" s="185"/>
      <c r="E110" s="185"/>
      <c r="F110" s="185"/>
      <c r="G110" s="185"/>
      <c r="H110" s="185"/>
      <c r="I110" s="185"/>
      <c r="J110" s="185"/>
      <c r="K110" s="185"/>
      <c r="L110" s="185"/>
      <c r="M110" s="185"/>
      <c r="N110" s="185"/>
      <c r="O110" s="185"/>
      <c r="P110" s="185"/>
      <c r="Q110" s="185"/>
      <c r="R110" s="185"/>
      <c r="S110" s="185"/>
      <c r="T110" s="185"/>
      <c r="U110" s="185"/>
      <c r="V110" s="185"/>
      <c r="W110" s="185"/>
      <c r="X110" s="185"/>
      <c r="Y110" s="185"/>
      <c r="Z110" s="185"/>
    </row>
    <row r="111" spans="1:26" x14ac:dyDescent="0.25">
      <c r="A111" s="185"/>
      <c r="B111" s="185"/>
      <c r="C111" s="185"/>
      <c r="D111" s="185"/>
      <c r="E111" s="185"/>
      <c r="F111" s="185"/>
      <c r="G111" s="185"/>
      <c r="H111" s="185"/>
      <c r="I111" s="185"/>
      <c r="J111" s="185"/>
      <c r="K111" s="185"/>
      <c r="L111" s="185"/>
      <c r="M111" s="185"/>
      <c r="N111" s="185"/>
      <c r="O111" s="185"/>
      <c r="P111" s="185"/>
      <c r="Q111" s="185"/>
      <c r="R111" s="185"/>
      <c r="S111" s="185"/>
      <c r="T111" s="185"/>
      <c r="U111" s="185"/>
      <c r="V111" s="185"/>
      <c r="W111" s="185"/>
      <c r="X111" s="185"/>
      <c r="Y111" s="185"/>
      <c r="Z111" s="185"/>
    </row>
    <row r="112" spans="1:26" x14ac:dyDescent="0.25">
      <c r="A112" s="185"/>
      <c r="B112" s="185"/>
      <c r="C112" s="185"/>
      <c r="D112" s="185"/>
      <c r="E112" s="185"/>
      <c r="F112" s="185"/>
      <c r="G112" s="185"/>
      <c r="H112" s="185"/>
      <c r="I112" s="185"/>
      <c r="J112" s="185"/>
      <c r="K112" s="185"/>
      <c r="L112" s="185"/>
      <c r="M112" s="185"/>
      <c r="N112" s="185"/>
      <c r="O112" s="185"/>
      <c r="P112" s="185"/>
      <c r="Q112" s="185"/>
      <c r="R112" s="185"/>
      <c r="S112" s="185"/>
      <c r="T112" s="185"/>
      <c r="U112" s="185"/>
      <c r="V112" s="185"/>
      <c r="W112" s="185"/>
      <c r="X112" s="185"/>
      <c r="Y112" s="185"/>
      <c r="Z112" s="185"/>
    </row>
    <row r="113" spans="1:26" x14ac:dyDescent="0.25">
      <c r="A113" s="185"/>
      <c r="B113" s="185"/>
      <c r="C113" s="185"/>
      <c r="D113" s="185"/>
      <c r="E113" s="185"/>
      <c r="F113" s="185"/>
      <c r="G113" s="185"/>
      <c r="H113" s="185"/>
      <c r="I113" s="185"/>
      <c r="J113" s="185"/>
      <c r="K113" s="185"/>
      <c r="L113" s="185"/>
      <c r="M113" s="185"/>
      <c r="N113" s="185"/>
      <c r="O113" s="185"/>
      <c r="P113" s="185"/>
      <c r="Q113" s="185"/>
      <c r="R113" s="185"/>
      <c r="S113" s="185"/>
      <c r="T113" s="185"/>
      <c r="U113" s="185"/>
      <c r="V113" s="185"/>
      <c r="W113" s="185"/>
      <c r="X113" s="185"/>
      <c r="Y113" s="185"/>
      <c r="Z113" s="185"/>
    </row>
    <row r="114" spans="1:26" x14ac:dyDescent="0.25">
      <c r="A114" s="185"/>
      <c r="B114" s="185"/>
      <c r="C114" s="185"/>
      <c r="D114" s="185"/>
      <c r="E114" s="185"/>
      <c r="F114" s="185"/>
      <c r="G114" s="185"/>
      <c r="H114" s="185"/>
      <c r="I114" s="185"/>
      <c r="J114" s="185"/>
      <c r="K114" s="185"/>
      <c r="L114" s="185"/>
      <c r="M114" s="185"/>
      <c r="N114" s="185"/>
      <c r="O114" s="185"/>
      <c r="P114" s="185"/>
      <c r="Q114" s="185"/>
      <c r="R114" s="185"/>
      <c r="S114" s="185"/>
      <c r="T114" s="185"/>
      <c r="U114" s="185"/>
      <c r="V114" s="185"/>
      <c r="W114" s="185"/>
      <c r="X114" s="185"/>
      <c r="Y114" s="185"/>
      <c r="Z114" s="185"/>
    </row>
    <row r="115" spans="1:26" x14ac:dyDescent="0.25">
      <c r="A115" s="185"/>
      <c r="B115" s="185"/>
      <c r="C115" s="185"/>
      <c r="D115" s="185"/>
      <c r="E115" s="185"/>
      <c r="F115" s="185"/>
      <c r="G115" s="185"/>
      <c r="H115" s="185"/>
      <c r="I115" s="185"/>
      <c r="J115" s="185"/>
      <c r="K115" s="185"/>
      <c r="L115" s="185"/>
      <c r="M115" s="185"/>
      <c r="N115" s="185"/>
      <c r="O115" s="185"/>
      <c r="P115" s="185"/>
      <c r="Q115" s="185"/>
      <c r="R115" s="185"/>
      <c r="S115" s="185"/>
      <c r="T115" s="185"/>
      <c r="U115" s="185"/>
      <c r="V115" s="185"/>
      <c r="W115" s="185"/>
      <c r="X115" s="185"/>
      <c r="Y115" s="185"/>
      <c r="Z115" s="185"/>
    </row>
    <row r="116" spans="1:26" x14ac:dyDescent="0.25">
      <c r="A116" s="185"/>
      <c r="B116" s="185"/>
      <c r="C116" s="185"/>
      <c r="D116" s="185"/>
      <c r="E116" s="185"/>
      <c r="F116" s="185"/>
      <c r="G116" s="185"/>
      <c r="H116" s="185"/>
      <c r="I116" s="185"/>
      <c r="J116" s="185"/>
      <c r="K116" s="185"/>
      <c r="L116" s="185"/>
      <c r="M116" s="185"/>
      <c r="N116" s="185"/>
      <c r="O116" s="185"/>
      <c r="P116" s="185"/>
      <c r="Q116" s="185"/>
      <c r="R116" s="185"/>
      <c r="S116" s="185"/>
      <c r="T116" s="185"/>
      <c r="U116" s="185"/>
      <c r="V116" s="185"/>
      <c r="W116" s="185"/>
      <c r="X116" s="185"/>
      <c r="Y116" s="185"/>
      <c r="Z116" s="185"/>
    </row>
    <row r="117" spans="1:26" x14ac:dyDescent="0.25">
      <c r="A117" s="185"/>
      <c r="B117" s="185"/>
      <c r="C117" s="185"/>
      <c r="D117" s="185"/>
      <c r="E117" s="185"/>
      <c r="F117" s="185"/>
      <c r="G117" s="185"/>
      <c r="H117" s="185"/>
      <c r="I117" s="185"/>
      <c r="J117" s="185"/>
      <c r="K117" s="185"/>
      <c r="L117" s="185"/>
      <c r="M117" s="185"/>
      <c r="N117" s="185"/>
      <c r="O117" s="185"/>
      <c r="P117" s="185"/>
      <c r="Q117" s="185"/>
      <c r="R117" s="185"/>
      <c r="S117" s="185"/>
      <c r="T117" s="185"/>
      <c r="U117" s="185"/>
      <c r="V117" s="185"/>
      <c r="W117" s="185"/>
      <c r="X117" s="185"/>
      <c r="Y117" s="185"/>
      <c r="Z117" s="185"/>
    </row>
    <row r="118" spans="1:26" x14ac:dyDescent="0.25">
      <c r="A118" s="185"/>
      <c r="B118" s="185"/>
      <c r="C118" s="185"/>
      <c r="D118" s="185"/>
      <c r="E118" s="185"/>
      <c r="F118" s="185"/>
      <c r="G118" s="185"/>
      <c r="H118" s="185"/>
      <c r="I118" s="185"/>
      <c r="J118" s="185"/>
      <c r="K118" s="185"/>
      <c r="L118" s="185"/>
      <c r="M118" s="185"/>
      <c r="N118" s="185"/>
      <c r="O118" s="185"/>
      <c r="P118" s="185"/>
      <c r="Q118" s="185"/>
      <c r="R118" s="185"/>
      <c r="S118" s="185"/>
      <c r="T118" s="185"/>
      <c r="U118" s="185"/>
      <c r="V118" s="185"/>
      <c r="W118" s="185"/>
      <c r="X118" s="185"/>
      <c r="Y118" s="185"/>
      <c r="Z118" s="185"/>
    </row>
    <row r="119" spans="1:26" x14ac:dyDescent="0.25">
      <c r="A119" s="185"/>
      <c r="B119" s="185"/>
      <c r="C119" s="185"/>
      <c r="D119" s="185"/>
      <c r="E119" s="185"/>
      <c r="F119" s="185"/>
      <c r="G119" s="185"/>
      <c r="H119" s="185"/>
      <c r="I119" s="185"/>
      <c r="J119" s="185"/>
      <c r="K119" s="185"/>
      <c r="L119" s="185"/>
      <c r="M119" s="185"/>
      <c r="N119" s="185"/>
      <c r="O119" s="185"/>
      <c r="P119" s="185"/>
      <c r="Q119" s="185"/>
      <c r="R119" s="185"/>
      <c r="S119" s="185"/>
      <c r="T119" s="185"/>
      <c r="U119" s="185"/>
      <c r="V119" s="185"/>
      <c r="W119" s="185"/>
      <c r="X119" s="185"/>
      <c r="Y119" s="185"/>
      <c r="Z119" s="185"/>
    </row>
    <row r="120" spans="1:26" x14ac:dyDescent="0.25">
      <c r="A120" s="185"/>
      <c r="B120" s="185"/>
      <c r="C120" s="185"/>
      <c r="D120" s="185"/>
      <c r="E120" s="185"/>
      <c r="F120" s="185"/>
      <c r="G120" s="185"/>
      <c r="H120" s="185"/>
      <c r="I120" s="185"/>
      <c r="J120" s="185"/>
      <c r="K120" s="185"/>
      <c r="L120" s="185"/>
      <c r="M120" s="185"/>
      <c r="N120" s="185"/>
      <c r="O120" s="185"/>
      <c r="P120" s="185"/>
      <c r="Q120" s="185"/>
      <c r="R120" s="185"/>
      <c r="S120" s="185"/>
      <c r="T120" s="185"/>
      <c r="U120" s="185"/>
      <c r="V120" s="185"/>
      <c r="W120" s="185"/>
      <c r="X120" s="185"/>
      <c r="Y120" s="185"/>
      <c r="Z120" s="185"/>
    </row>
    <row r="121" spans="1:26" x14ac:dyDescent="0.25">
      <c r="A121" s="185"/>
      <c r="B121" s="185"/>
      <c r="C121" s="185"/>
      <c r="D121" s="185"/>
      <c r="E121" s="185"/>
      <c r="F121" s="185"/>
      <c r="G121" s="185"/>
      <c r="H121" s="185"/>
      <c r="I121" s="185"/>
      <c r="J121" s="185"/>
      <c r="K121" s="185"/>
      <c r="L121" s="185"/>
      <c r="M121" s="185"/>
      <c r="N121" s="185"/>
      <c r="O121" s="185"/>
      <c r="P121" s="185"/>
      <c r="Q121" s="185"/>
      <c r="R121" s="185"/>
      <c r="S121" s="185"/>
      <c r="T121" s="185"/>
      <c r="U121" s="185"/>
      <c r="V121" s="185"/>
      <c r="W121" s="185"/>
      <c r="X121" s="185"/>
      <c r="Y121" s="185"/>
      <c r="Z121" s="185"/>
    </row>
    <row r="122" spans="1:26" x14ac:dyDescent="0.25">
      <c r="A122" s="185"/>
      <c r="B122" s="185"/>
      <c r="C122" s="185"/>
      <c r="D122" s="185"/>
      <c r="E122" s="185"/>
      <c r="F122" s="185"/>
      <c r="G122" s="185"/>
      <c r="H122" s="185"/>
      <c r="I122" s="185"/>
      <c r="J122" s="185"/>
      <c r="K122" s="185"/>
      <c r="L122" s="185"/>
      <c r="M122" s="185"/>
      <c r="N122" s="185"/>
      <c r="O122" s="185"/>
      <c r="P122" s="185"/>
      <c r="Q122" s="185"/>
      <c r="R122" s="185"/>
      <c r="S122" s="185"/>
      <c r="T122" s="185"/>
      <c r="U122" s="185"/>
      <c r="V122" s="185"/>
      <c r="W122" s="185"/>
      <c r="X122" s="185"/>
      <c r="Y122" s="185"/>
      <c r="Z122" s="185"/>
    </row>
    <row r="123" spans="1:26" x14ac:dyDescent="0.25">
      <c r="A123" s="185"/>
      <c r="B123" s="185"/>
      <c r="C123" s="185"/>
      <c r="D123" s="185"/>
      <c r="E123" s="185"/>
      <c r="F123" s="185"/>
      <c r="G123" s="185"/>
      <c r="H123" s="185"/>
      <c r="I123" s="185"/>
      <c r="J123" s="185"/>
      <c r="K123" s="185"/>
      <c r="L123" s="185"/>
      <c r="M123" s="185"/>
      <c r="N123" s="185"/>
      <c r="O123" s="185"/>
      <c r="P123" s="185"/>
      <c r="Q123" s="185"/>
      <c r="R123" s="185"/>
      <c r="S123" s="185"/>
      <c r="T123" s="185"/>
      <c r="U123" s="185"/>
      <c r="V123" s="185"/>
      <c r="W123" s="185"/>
      <c r="X123" s="185"/>
      <c r="Y123" s="185"/>
      <c r="Z123" s="185"/>
    </row>
    <row r="124" spans="1:26" x14ac:dyDescent="0.25">
      <c r="A124" s="185"/>
      <c r="B124" s="185"/>
      <c r="C124" s="185"/>
      <c r="D124" s="185"/>
      <c r="E124" s="185"/>
      <c r="F124" s="185"/>
      <c r="G124" s="185"/>
      <c r="H124" s="185"/>
      <c r="I124" s="185"/>
      <c r="J124" s="185"/>
      <c r="K124" s="185"/>
      <c r="L124" s="185"/>
      <c r="M124" s="185"/>
      <c r="N124" s="185"/>
      <c r="O124" s="185"/>
      <c r="P124" s="185"/>
      <c r="Q124" s="185"/>
      <c r="R124" s="185"/>
      <c r="S124" s="185"/>
      <c r="T124" s="185"/>
      <c r="U124" s="185"/>
      <c r="V124" s="185"/>
      <c r="W124" s="185"/>
      <c r="X124" s="185"/>
      <c r="Y124" s="185"/>
      <c r="Z124" s="185"/>
    </row>
    <row r="125" spans="1:26" x14ac:dyDescent="0.25">
      <c r="A125" s="185"/>
      <c r="B125" s="185"/>
      <c r="C125" s="185"/>
      <c r="D125" s="185"/>
      <c r="E125" s="185"/>
      <c r="F125" s="185"/>
      <c r="G125" s="185"/>
      <c r="H125" s="185"/>
      <c r="I125" s="185"/>
      <c r="J125" s="185"/>
      <c r="K125" s="185"/>
      <c r="L125" s="185"/>
      <c r="M125" s="185"/>
      <c r="N125" s="185"/>
      <c r="O125" s="185"/>
      <c r="P125" s="185"/>
      <c r="Q125" s="185"/>
      <c r="R125" s="185"/>
      <c r="S125" s="185"/>
      <c r="T125" s="185"/>
      <c r="U125" s="185"/>
      <c r="V125" s="185"/>
      <c r="W125" s="185"/>
      <c r="X125" s="185"/>
      <c r="Y125" s="185"/>
      <c r="Z125" s="185"/>
    </row>
  </sheetData>
  <sheetProtection algorithmName="SHA-512" hashValue="aX3q9naTZ2MHez64OWdlMlprLRyyh41K+2An2Twf4EauZxLx2cAR/9hn8kXrOBOpyAwsgLY5ks4rrXwr98Q1jg==" saltValue="PfCq/1pLSl3Iqh/M4AOIig==" spinCount="100000" sheet="1" objects="1" scenarios="1"/>
  <mergeCells count="13">
    <mergeCell ref="B46:G46"/>
    <mergeCell ref="C19:D19"/>
    <mergeCell ref="C17:E17"/>
    <mergeCell ref="C2:F2"/>
    <mergeCell ref="B4:G4"/>
    <mergeCell ref="B8:G8"/>
    <mergeCell ref="E10:F10"/>
    <mergeCell ref="E12:F12"/>
    <mergeCell ref="E14:F14"/>
    <mergeCell ref="C10:D10"/>
    <mergeCell ref="C12:D12"/>
    <mergeCell ref="C14:D14"/>
    <mergeCell ref="B6:G6"/>
  </mergeCells>
  <conditionalFormatting sqref="E14:F14">
    <cfRule type="expression" dxfId="151" priority="4">
      <formula>$E$12="Municipality"</formula>
    </cfRule>
  </conditionalFormatting>
  <conditionalFormatting sqref="C14">
    <cfRule type="expression" dxfId="150" priority="143">
      <formula>$E$12="Municipality"</formula>
    </cfRule>
  </conditionalFormatting>
  <conditionalFormatting sqref="D22:E44">
    <cfRule type="expression" dxfId="149" priority="2">
      <formula>ISNA(D22)</formula>
    </cfRule>
  </conditionalFormatting>
  <conditionalFormatting sqref="E19">
    <cfRule type="expression" dxfId="148" priority="1">
      <formula>ISNA(E19)</formula>
    </cfRule>
  </conditionalFormatting>
  <dataValidations count="1">
    <dataValidation type="list" allowBlank="1" showInputMessage="1" showErrorMessage="1" sqref="E14">
      <formula1>INDIRECT(E12)</formula1>
    </dataValidation>
  </dataValidations>
  <pageMargins left="0.7" right="0.7" top="0.75" bottom="0.75" header="0.3" footer="0.3"/>
  <pageSetup orientation="portrait" r:id="rId1"/>
  <rowBreaks count="1" manualBreakCount="1">
    <brk id="15" max="7"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Population_lists!$I$3:$J$3</xm:f>
          </x14:formula1>
          <xm:sqref>E12</xm:sqref>
        </x14:dataValidation>
        <x14:dataValidation type="list" allowBlank="1" showInputMessage="1" showErrorMessage="1">
          <x14:formula1>
            <xm:f>Population_lists!$I$4:$I$70</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7"/>
  <sheetViews>
    <sheetView zoomScale="110" zoomScaleNormal="110" workbookViewId="0"/>
  </sheetViews>
  <sheetFormatPr defaultColWidth="9.140625" defaultRowHeight="15.75" x14ac:dyDescent="0.25"/>
  <cols>
    <col min="1" max="1" width="3.85546875" style="21" customWidth="1"/>
    <col min="2" max="2" width="15" style="21" customWidth="1"/>
    <col min="3" max="3" width="14.85546875" style="21" customWidth="1"/>
    <col min="4" max="4" width="15.28515625" style="101" customWidth="1"/>
    <col min="5" max="5" width="17.28515625" style="21" customWidth="1"/>
    <col min="6" max="6" width="15.140625" style="21" customWidth="1"/>
    <col min="7" max="7" width="17" style="21" bestFit="1" customWidth="1"/>
    <col min="8" max="8" width="15.140625" style="21" customWidth="1"/>
    <col min="9" max="9" width="16" style="21" bestFit="1" customWidth="1"/>
    <col min="10" max="10" width="3.7109375" style="21" customWidth="1"/>
    <col min="11" max="16384" width="9.140625" style="21"/>
  </cols>
  <sheetData>
    <row r="1" spans="1:26" x14ac:dyDescent="0.25">
      <c r="A1" s="25"/>
      <c r="B1" s="25"/>
      <c r="C1" s="25"/>
      <c r="D1" s="35"/>
      <c r="E1" s="25"/>
      <c r="F1" s="25"/>
      <c r="G1" s="25"/>
      <c r="H1" s="25"/>
      <c r="I1" s="25"/>
      <c r="J1" s="25"/>
      <c r="K1" s="36"/>
      <c r="L1" s="36"/>
      <c r="M1" s="36"/>
      <c r="N1" s="36"/>
      <c r="O1" s="36"/>
      <c r="P1" s="36"/>
      <c r="Q1" s="36"/>
      <c r="R1" s="36"/>
      <c r="S1" s="36"/>
      <c r="T1" s="36"/>
      <c r="U1" s="36"/>
      <c r="V1" s="36"/>
      <c r="W1" s="36"/>
      <c r="X1" s="36"/>
      <c r="Y1" s="36"/>
      <c r="Z1" s="36"/>
    </row>
    <row r="2" spans="1:26" ht="18.75" x14ac:dyDescent="0.3">
      <c r="A2" s="37" t="s">
        <v>745</v>
      </c>
      <c r="B2" s="38"/>
      <c r="C2" s="38"/>
      <c r="D2" s="39"/>
      <c r="E2" s="38"/>
      <c r="F2" s="38"/>
      <c r="G2" s="38"/>
      <c r="H2" s="38"/>
      <c r="I2" s="38"/>
      <c r="J2" s="40"/>
      <c r="K2" s="36"/>
      <c r="L2" s="36"/>
      <c r="M2" s="36"/>
      <c r="N2" s="36"/>
      <c r="O2" s="36"/>
      <c r="P2" s="36"/>
      <c r="Q2" s="36"/>
      <c r="R2" s="36"/>
      <c r="S2" s="36"/>
      <c r="T2" s="36"/>
      <c r="U2" s="36"/>
      <c r="V2" s="36"/>
      <c r="W2" s="36"/>
      <c r="X2" s="36"/>
      <c r="Y2" s="36"/>
      <c r="Z2" s="36"/>
    </row>
    <row r="3" spans="1:26" x14ac:dyDescent="0.25">
      <c r="A3" s="41"/>
      <c r="B3" s="25"/>
      <c r="C3" s="25"/>
      <c r="D3" s="25"/>
      <c r="E3" s="25"/>
      <c r="F3" s="25"/>
      <c r="G3" s="25"/>
      <c r="H3" s="25"/>
      <c r="I3" s="25"/>
      <c r="J3" s="25"/>
      <c r="K3" s="36"/>
      <c r="L3" s="36"/>
      <c r="M3" s="36"/>
      <c r="N3" s="36"/>
      <c r="O3" s="36"/>
      <c r="P3" s="36"/>
      <c r="Q3" s="36"/>
      <c r="R3" s="36"/>
      <c r="S3" s="36"/>
      <c r="T3" s="36"/>
      <c r="U3" s="36"/>
      <c r="V3" s="36"/>
      <c r="W3" s="36"/>
      <c r="X3" s="36"/>
      <c r="Y3" s="36"/>
      <c r="Z3" s="36"/>
    </row>
    <row r="4" spans="1:26" x14ac:dyDescent="0.25">
      <c r="A4" s="42" t="s">
        <v>591</v>
      </c>
      <c r="B4" s="43"/>
      <c r="C4" s="44"/>
      <c r="D4" s="41"/>
      <c r="E4" s="41"/>
      <c r="F4" s="41"/>
      <c r="G4" s="41"/>
      <c r="H4" s="41"/>
      <c r="I4" s="41"/>
      <c r="J4" s="41"/>
      <c r="K4" s="36"/>
      <c r="L4" s="36"/>
      <c r="M4" s="36"/>
      <c r="N4" s="36"/>
      <c r="O4" s="36"/>
      <c r="P4" s="36"/>
      <c r="Q4" s="36"/>
      <c r="R4" s="36"/>
      <c r="S4" s="36"/>
      <c r="T4" s="36"/>
      <c r="U4" s="36"/>
      <c r="V4" s="36"/>
      <c r="W4" s="36"/>
      <c r="X4" s="36"/>
      <c r="Y4" s="36"/>
      <c r="Z4" s="36"/>
    </row>
    <row r="5" spans="1:26" ht="15.75" customHeight="1" x14ac:dyDescent="0.25">
      <c r="A5" s="25"/>
      <c r="B5" s="284" t="s">
        <v>592</v>
      </c>
      <c r="C5" s="284"/>
      <c r="D5" s="284"/>
      <c r="E5" s="284"/>
      <c r="F5" s="284"/>
      <c r="G5" s="284"/>
      <c r="H5" s="284"/>
      <c r="I5" s="284"/>
      <c r="J5" s="25"/>
      <c r="K5" s="36"/>
      <c r="L5" s="36"/>
      <c r="M5" s="36"/>
      <c r="N5" s="36"/>
      <c r="O5" s="36"/>
      <c r="P5" s="36"/>
      <c r="Q5" s="36"/>
      <c r="R5" s="36"/>
      <c r="S5" s="36"/>
      <c r="T5" s="36"/>
      <c r="U5" s="36"/>
      <c r="V5" s="36"/>
      <c r="W5" s="36"/>
      <c r="X5" s="36"/>
      <c r="Y5" s="36"/>
      <c r="Z5" s="36"/>
    </row>
    <row r="6" spans="1:26" ht="15.75" customHeight="1" x14ac:dyDescent="0.25">
      <c r="A6" s="25"/>
      <c r="B6" s="285" t="s">
        <v>593</v>
      </c>
      <c r="C6" s="285"/>
      <c r="D6" s="285"/>
      <c r="E6" s="285"/>
      <c r="F6" s="285"/>
      <c r="G6" s="285"/>
      <c r="H6" s="285"/>
      <c r="I6" s="285"/>
      <c r="J6" s="45"/>
      <c r="K6" s="36"/>
      <c r="L6" s="36"/>
      <c r="M6" s="36"/>
      <c r="N6" s="36"/>
      <c r="O6" s="36"/>
      <c r="P6" s="36"/>
      <c r="Q6" s="36"/>
      <c r="R6" s="36"/>
      <c r="S6" s="36"/>
      <c r="T6" s="36"/>
      <c r="U6" s="36"/>
      <c r="V6" s="36"/>
      <c r="W6" s="36"/>
      <c r="X6" s="36"/>
      <c r="Y6" s="36"/>
      <c r="Z6" s="36"/>
    </row>
    <row r="7" spans="1:26" ht="31.5" customHeight="1" x14ac:dyDescent="0.25">
      <c r="A7" s="25"/>
      <c r="B7" s="286" t="s">
        <v>594</v>
      </c>
      <c r="C7" s="286"/>
      <c r="D7" s="286"/>
      <c r="E7" s="286"/>
      <c r="F7" s="286"/>
      <c r="G7" s="286"/>
      <c r="H7" s="286"/>
      <c r="I7" s="286"/>
      <c r="J7" s="45"/>
      <c r="K7" s="36"/>
      <c r="L7" s="36"/>
      <c r="M7" s="36"/>
      <c r="N7" s="36"/>
      <c r="O7" s="36"/>
      <c r="P7" s="36"/>
      <c r="Q7" s="36"/>
      <c r="R7" s="36"/>
      <c r="S7" s="36"/>
      <c r="T7" s="36"/>
      <c r="U7" s="36"/>
      <c r="V7" s="36"/>
      <c r="W7" s="36"/>
      <c r="X7" s="36"/>
      <c r="Y7" s="36"/>
      <c r="Z7" s="36"/>
    </row>
    <row r="8" spans="1:26" s="34" customFormat="1" ht="6.75" x14ac:dyDescent="0.15">
      <c r="A8" s="46"/>
      <c r="B8" s="33"/>
      <c r="C8" s="33"/>
      <c r="D8" s="33"/>
      <c r="E8" s="33"/>
      <c r="F8" s="33"/>
      <c r="G8" s="33"/>
      <c r="H8" s="33"/>
      <c r="I8" s="33"/>
      <c r="J8" s="33"/>
      <c r="K8" s="47"/>
      <c r="L8" s="47"/>
      <c r="M8" s="47"/>
      <c r="N8" s="47"/>
      <c r="O8" s="47"/>
      <c r="P8" s="47"/>
      <c r="Q8" s="47"/>
      <c r="R8" s="47"/>
      <c r="S8" s="47"/>
      <c r="T8" s="47"/>
      <c r="U8" s="47"/>
      <c r="V8" s="47"/>
      <c r="W8" s="47"/>
      <c r="X8" s="47"/>
      <c r="Y8" s="47"/>
      <c r="Z8" s="47"/>
    </row>
    <row r="9" spans="1:26" x14ac:dyDescent="0.25">
      <c r="A9" s="42" t="s">
        <v>595</v>
      </c>
      <c r="B9" s="269"/>
      <c r="C9" s="270"/>
      <c r="D9" s="48"/>
      <c r="E9" s="48"/>
      <c r="F9" s="48"/>
      <c r="G9" s="48"/>
      <c r="H9" s="48"/>
      <c r="I9" s="48"/>
      <c r="J9" s="48"/>
      <c r="K9" s="36"/>
      <c r="L9" s="36"/>
      <c r="M9" s="36"/>
      <c r="N9" s="36"/>
      <c r="O9" s="36"/>
      <c r="P9" s="36"/>
      <c r="Q9" s="36"/>
      <c r="R9" s="36"/>
      <c r="S9" s="36"/>
      <c r="T9" s="36"/>
      <c r="U9" s="36"/>
      <c r="V9" s="36"/>
      <c r="W9" s="36"/>
      <c r="X9" s="36"/>
      <c r="Y9" s="36"/>
      <c r="Z9" s="36"/>
    </row>
    <row r="10" spans="1:26" ht="31.5" customHeight="1" x14ac:dyDescent="0.25">
      <c r="A10" s="25"/>
      <c r="B10" s="286" t="s">
        <v>596</v>
      </c>
      <c r="C10" s="286"/>
      <c r="D10" s="286"/>
      <c r="E10" s="286"/>
      <c r="F10" s="286"/>
      <c r="G10" s="286"/>
      <c r="H10" s="286"/>
      <c r="I10" s="286"/>
      <c r="J10" s="45"/>
      <c r="K10" s="36"/>
      <c r="L10" s="36"/>
      <c r="M10" s="36"/>
      <c r="N10" s="36"/>
      <c r="O10" s="36"/>
      <c r="P10" s="36"/>
      <c r="Q10" s="36"/>
      <c r="R10" s="36"/>
      <c r="S10" s="36"/>
      <c r="T10" s="36"/>
      <c r="U10" s="36"/>
      <c r="V10" s="36"/>
      <c r="W10" s="36"/>
      <c r="X10" s="36"/>
      <c r="Y10" s="36"/>
      <c r="Z10" s="36"/>
    </row>
    <row r="11" spans="1:26" ht="31.5" customHeight="1" x14ac:dyDescent="0.25">
      <c r="A11" s="25"/>
      <c r="B11" s="285" t="s">
        <v>597</v>
      </c>
      <c r="C11" s="285"/>
      <c r="D11" s="285"/>
      <c r="E11" s="285"/>
      <c r="F11" s="285"/>
      <c r="G11" s="285"/>
      <c r="H11" s="285"/>
      <c r="I11" s="285"/>
      <c r="J11" s="45"/>
      <c r="K11" s="36"/>
      <c r="L11" s="36"/>
      <c r="M11" s="36"/>
      <c r="N11" s="36"/>
      <c r="O11" s="36"/>
      <c r="P11" s="36"/>
      <c r="Q11" s="36"/>
      <c r="R11" s="36"/>
      <c r="S11" s="36"/>
      <c r="T11" s="36"/>
      <c r="U11" s="36"/>
      <c r="V11" s="36"/>
      <c r="W11" s="36"/>
      <c r="X11" s="36"/>
      <c r="Y11" s="36"/>
      <c r="Z11" s="36"/>
    </row>
    <row r="12" spans="1:26" ht="31.5" customHeight="1" x14ac:dyDescent="0.25">
      <c r="A12" s="25"/>
      <c r="B12" s="285" t="s">
        <v>598</v>
      </c>
      <c r="C12" s="285"/>
      <c r="D12" s="285"/>
      <c r="E12" s="285"/>
      <c r="F12" s="285"/>
      <c r="G12" s="285"/>
      <c r="H12" s="285"/>
      <c r="I12" s="285"/>
      <c r="J12" s="45"/>
      <c r="K12" s="36"/>
      <c r="L12" s="36"/>
      <c r="M12" s="36"/>
      <c r="N12" s="36"/>
      <c r="O12" s="36"/>
      <c r="P12" s="36"/>
      <c r="Q12" s="36"/>
      <c r="R12" s="36"/>
      <c r="S12" s="36"/>
      <c r="T12" s="36"/>
      <c r="U12" s="36"/>
      <c r="V12" s="36"/>
      <c r="W12" s="36"/>
      <c r="X12" s="36"/>
      <c r="Y12" s="36"/>
      <c r="Z12" s="36"/>
    </row>
    <row r="13" spans="1:26" x14ac:dyDescent="0.25">
      <c r="A13" s="45"/>
      <c r="B13" s="45"/>
      <c r="C13" s="45"/>
      <c r="D13" s="45"/>
      <c r="E13" s="45"/>
      <c r="F13" s="45"/>
      <c r="G13" s="45"/>
      <c r="H13" s="45"/>
      <c r="I13" s="45"/>
      <c r="J13" s="25"/>
      <c r="K13" s="36"/>
      <c r="L13" s="36"/>
      <c r="M13" s="36"/>
      <c r="N13" s="36"/>
      <c r="O13" s="36"/>
      <c r="P13" s="36"/>
      <c r="Q13" s="36"/>
      <c r="R13" s="36"/>
      <c r="S13" s="36"/>
      <c r="T13" s="36"/>
      <c r="U13" s="36"/>
      <c r="V13" s="36"/>
      <c r="W13" s="36"/>
      <c r="X13" s="36"/>
      <c r="Y13" s="36"/>
      <c r="Z13" s="36"/>
    </row>
    <row r="14" spans="1:26" x14ac:dyDescent="0.25">
      <c r="A14" s="49" t="s">
        <v>599</v>
      </c>
      <c r="B14" s="38"/>
      <c r="C14" s="39"/>
      <c r="D14" s="38"/>
      <c r="E14" s="38"/>
      <c r="F14" s="38"/>
      <c r="G14" s="38"/>
      <c r="H14" s="38"/>
      <c r="I14" s="38"/>
      <c r="J14" s="40"/>
      <c r="K14" s="36"/>
      <c r="L14" s="36"/>
      <c r="M14" s="36"/>
      <c r="N14" s="36"/>
      <c r="O14" s="36"/>
      <c r="P14" s="36"/>
      <c r="Q14" s="36"/>
      <c r="R14" s="36"/>
      <c r="S14" s="36"/>
      <c r="T14" s="36"/>
      <c r="U14" s="36"/>
      <c r="V14" s="36"/>
      <c r="W14" s="36"/>
      <c r="X14" s="36"/>
      <c r="Y14" s="36"/>
      <c r="Z14" s="36"/>
    </row>
    <row r="15" spans="1:26" x14ac:dyDescent="0.25">
      <c r="A15" s="50"/>
      <c r="B15" s="25"/>
      <c r="C15" s="35"/>
      <c r="D15" s="25"/>
      <c r="E15" s="25"/>
      <c r="F15" s="25"/>
      <c r="G15" s="25"/>
      <c r="H15" s="25"/>
      <c r="I15" s="25"/>
      <c r="J15" s="25"/>
      <c r="K15" s="36"/>
      <c r="L15" s="36"/>
      <c r="M15" s="36"/>
      <c r="N15" s="36"/>
      <c r="O15" s="36"/>
      <c r="P15" s="36"/>
      <c r="Q15" s="36"/>
      <c r="R15" s="36"/>
      <c r="S15" s="36"/>
      <c r="T15" s="36"/>
      <c r="U15" s="36"/>
      <c r="V15" s="36"/>
      <c r="W15" s="36"/>
      <c r="X15" s="36"/>
      <c r="Y15" s="36"/>
      <c r="Z15" s="36"/>
    </row>
    <row r="16" spans="1:26" ht="31.5" x14ac:dyDescent="0.25">
      <c r="A16" s="25"/>
      <c r="B16" s="51" t="s">
        <v>600</v>
      </c>
      <c r="C16" s="51" t="s">
        <v>601</v>
      </c>
      <c r="D16" s="25"/>
      <c r="E16" s="51" t="s">
        <v>600</v>
      </c>
      <c r="F16" s="51" t="s">
        <v>602</v>
      </c>
      <c r="G16" s="25"/>
      <c r="H16" s="25"/>
      <c r="I16" s="25"/>
      <c r="J16" s="25"/>
      <c r="K16" s="36"/>
      <c r="L16" s="36"/>
      <c r="M16" s="36"/>
      <c r="N16" s="36"/>
      <c r="O16" s="36"/>
      <c r="P16" s="36"/>
      <c r="Q16" s="36"/>
      <c r="R16" s="36"/>
      <c r="S16" s="36"/>
      <c r="T16" s="36"/>
      <c r="U16" s="36"/>
      <c r="V16" s="36"/>
      <c r="W16" s="36"/>
      <c r="X16" s="36"/>
      <c r="Y16" s="36"/>
      <c r="Z16" s="36"/>
    </row>
    <row r="17" spans="1:26" x14ac:dyDescent="0.25">
      <c r="A17" s="25"/>
      <c r="B17" s="52" t="s">
        <v>603</v>
      </c>
      <c r="C17" s="53"/>
      <c r="D17" s="25"/>
      <c r="E17" s="52"/>
      <c r="F17" s="54"/>
      <c r="G17" s="25"/>
      <c r="H17" s="25"/>
      <c r="I17" s="25"/>
      <c r="J17" s="25"/>
      <c r="K17" s="36"/>
      <c r="L17" s="36"/>
      <c r="M17" s="36"/>
      <c r="N17" s="36"/>
      <c r="O17" s="36"/>
      <c r="P17" s="36"/>
      <c r="Q17" s="36"/>
      <c r="R17" s="36"/>
      <c r="S17" s="36"/>
      <c r="T17" s="36"/>
      <c r="U17" s="36"/>
      <c r="V17" s="36"/>
      <c r="W17" s="36"/>
      <c r="X17" s="36"/>
      <c r="Y17" s="36"/>
      <c r="Z17" s="36"/>
    </row>
    <row r="18" spans="1:26" x14ac:dyDescent="0.25">
      <c r="A18" s="25"/>
      <c r="B18" s="52" t="s">
        <v>604</v>
      </c>
      <c r="C18" s="53">
        <f>C17*(1+F18)</f>
        <v>0</v>
      </c>
      <c r="D18" s="25"/>
      <c r="E18" s="52" t="s">
        <v>604</v>
      </c>
      <c r="F18" s="55">
        <f>E35</f>
        <v>2.9036942201027208E-2</v>
      </c>
      <c r="G18" s="25"/>
      <c r="H18" s="25"/>
      <c r="I18" s="25"/>
      <c r="J18" s="25"/>
      <c r="K18" s="36"/>
      <c r="L18" s="36"/>
      <c r="M18" s="36"/>
      <c r="N18" s="36"/>
      <c r="O18" s="36"/>
      <c r="P18" s="36"/>
      <c r="Q18" s="36"/>
      <c r="R18" s="36"/>
      <c r="S18" s="36"/>
      <c r="T18" s="36"/>
      <c r="U18" s="36"/>
      <c r="V18" s="36"/>
      <c r="W18" s="36"/>
      <c r="X18" s="36"/>
      <c r="Y18" s="36"/>
      <c r="Z18" s="36"/>
    </row>
    <row r="19" spans="1:26" x14ac:dyDescent="0.25">
      <c r="A19" s="25"/>
      <c r="B19" s="25"/>
      <c r="C19" s="35"/>
      <c r="D19" s="25"/>
      <c r="E19" s="25"/>
      <c r="F19" s="25"/>
      <c r="G19" s="25"/>
      <c r="H19" s="25"/>
      <c r="I19" s="25"/>
      <c r="J19" s="25"/>
      <c r="K19" s="36"/>
      <c r="L19" s="36"/>
      <c r="M19" s="36"/>
      <c r="N19" s="36"/>
      <c r="O19" s="36"/>
      <c r="P19" s="36"/>
      <c r="Q19" s="36"/>
      <c r="R19" s="36"/>
      <c r="S19" s="36"/>
      <c r="T19" s="36"/>
      <c r="U19" s="36"/>
      <c r="V19" s="36"/>
      <c r="W19" s="36"/>
      <c r="X19" s="36"/>
      <c r="Y19" s="36"/>
      <c r="Z19" s="36"/>
    </row>
    <row r="20" spans="1:26" x14ac:dyDescent="0.25">
      <c r="A20" s="49" t="s">
        <v>605</v>
      </c>
      <c r="B20" s="38"/>
      <c r="C20" s="38"/>
      <c r="D20" s="39"/>
      <c r="E20" s="38"/>
      <c r="F20" s="38"/>
      <c r="G20" s="38"/>
      <c r="H20" s="38"/>
      <c r="I20" s="38"/>
      <c r="J20" s="40"/>
      <c r="K20" s="36"/>
      <c r="L20" s="36"/>
      <c r="M20" s="36"/>
      <c r="N20" s="36"/>
      <c r="O20" s="36"/>
      <c r="P20" s="36"/>
      <c r="Q20" s="36"/>
      <c r="R20" s="36"/>
      <c r="S20" s="36"/>
      <c r="T20" s="36"/>
      <c r="U20" s="36"/>
      <c r="V20" s="36"/>
      <c r="W20" s="36"/>
      <c r="X20" s="36"/>
      <c r="Y20" s="36"/>
      <c r="Z20" s="36"/>
    </row>
    <row r="21" spans="1:26" x14ac:dyDescent="0.25">
      <c r="A21" s="50"/>
      <c r="B21" s="25"/>
      <c r="C21" s="25"/>
      <c r="D21" s="35"/>
      <c r="E21" s="25"/>
      <c r="F21" s="25"/>
      <c r="G21" s="25"/>
      <c r="H21" s="25"/>
      <c r="I21" s="25"/>
      <c r="J21" s="25"/>
      <c r="K21" s="36"/>
      <c r="L21" s="36"/>
      <c r="M21" s="36"/>
      <c r="N21" s="36"/>
      <c r="O21" s="36"/>
      <c r="P21" s="36"/>
      <c r="Q21" s="36"/>
      <c r="R21" s="36"/>
      <c r="S21" s="36"/>
      <c r="T21" s="36"/>
      <c r="U21" s="36"/>
      <c r="V21" s="36"/>
      <c r="W21" s="36"/>
      <c r="X21" s="36"/>
      <c r="Y21" s="36"/>
      <c r="Z21" s="36"/>
    </row>
    <row r="22" spans="1:26" x14ac:dyDescent="0.25">
      <c r="A22" s="25"/>
      <c r="B22" s="50"/>
      <c r="C22" s="56" t="s">
        <v>606</v>
      </c>
      <c r="D22" s="35"/>
      <c r="E22" s="25"/>
      <c r="F22" s="25"/>
      <c r="G22" s="25"/>
      <c r="H22" s="25"/>
      <c r="I22" s="25"/>
      <c r="J22" s="25"/>
      <c r="K22" s="36"/>
      <c r="L22" s="36"/>
      <c r="M22" s="36"/>
      <c r="N22" s="36"/>
      <c r="O22" s="36"/>
      <c r="P22" s="36"/>
      <c r="Q22" s="36"/>
      <c r="R22" s="36"/>
      <c r="S22" s="36"/>
      <c r="T22" s="36"/>
      <c r="U22" s="36"/>
      <c r="V22" s="36"/>
      <c r="W22" s="36"/>
      <c r="X22" s="36"/>
      <c r="Y22" s="36"/>
      <c r="Z22" s="36"/>
    </row>
    <row r="23" spans="1:26" x14ac:dyDescent="0.25">
      <c r="A23" s="25"/>
      <c r="B23" s="25"/>
      <c r="C23" s="25"/>
      <c r="D23" s="56"/>
      <c r="E23" s="290" t="s">
        <v>601</v>
      </c>
      <c r="F23" s="291"/>
      <c r="G23" s="291"/>
      <c r="H23" s="291"/>
      <c r="I23" s="292"/>
      <c r="J23" s="25"/>
      <c r="K23" s="36"/>
      <c r="L23" s="36"/>
      <c r="M23" s="36"/>
      <c r="N23" s="36"/>
      <c r="O23" s="36"/>
      <c r="P23" s="36"/>
      <c r="Q23" s="36"/>
      <c r="R23" s="36"/>
      <c r="S23" s="36"/>
      <c r="T23" s="36"/>
      <c r="U23" s="36"/>
      <c r="V23" s="36"/>
      <c r="W23" s="36"/>
      <c r="X23" s="36"/>
      <c r="Y23" s="36"/>
      <c r="Z23" s="36"/>
    </row>
    <row r="24" spans="1:26" ht="32.25" thickBot="1" x14ac:dyDescent="0.3">
      <c r="A24" s="25"/>
      <c r="B24" s="25"/>
      <c r="C24" s="25"/>
      <c r="D24" s="25"/>
      <c r="E24" s="57" t="s">
        <v>607</v>
      </c>
      <c r="F24" s="57" t="s">
        <v>608</v>
      </c>
      <c r="G24" s="57" t="s">
        <v>609</v>
      </c>
      <c r="H24" s="57" t="s">
        <v>610</v>
      </c>
      <c r="I24" s="57" t="s">
        <v>611</v>
      </c>
      <c r="J24" s="25"/>
      <c r="K24" s="36"/>
      <c r="L24" s="36"/>
      <c r="M24" s="36"/>
      <c r="N24" s="36"/>
      <c r="O24" s="36"/>
      <c r="P24" s="36"/>
      <c r="Q24" s="36"/>
      <c r="R24" s="36"/>
      <c r="S24" s="36"/>
      <c r="T24" s="36"/>
      <c r="U24" s="36"/>
      <c r="V24" s="36"/>
      <c r="W24" s="36"/>
      <c r="X24" s="36"/>
      <c r="Y24" s="36"/>
      <c r="Z24" s="36"/>
    </row>
    <row r="25" spans="1:26" ht="16.5" thickBot="1" x14ac:dyDescent="0.3">
      <c r="A25" s="25"/>
      <c r="B25" s="293" t="s">
        <v>612</v>
      </c>
      <c r="C25" s="294"/>
      <c r="D25" s="294"/>
      <c r="E25" s="252">
        <f>H35</f>
        <v>0</v>
      </c>
      <c r="F25" s="253">
        <f>SUM(H36:H40)</f>
        <v>0</v>
      </c>
      <c r="G25" s="253">
        <f>SUM(H41:H45)</f>
        <v>0</v>
      </c>
      <c r="H25" s="253">
        <f>SUM(H46:H50)</f>
        <v>0</v>
      </c>
      <c r="I25" s="254">
        <f>SUM(H51:H55)</f>
        <v>0</v>
      </c>
      <c r="J25" s="25"/>
      <c r="K25" s="36"/>
      <c r="L25" s="36"/>
      <c r="M25" s="36"/>
      <c r="N25" s="36"/>
      <c r="O25" s="36"/>
      <c r="P25" s="36"/>
      <c r="Q25" s="36"/>
      <c r="R25" s="36"/>
      <c r="S25" s="36"/>
      <c r="T25" s="36"/>
      <c r="U25" s="36"/>
      <c r="V25" s="36"/>
      <c r="W25" s="36"/>
      <c r="X25" s="36"/>
      <c r="Y25" s="36"/>
      <c r="Z25" s="36"/>
    </row>
    <row r="26" spans="1:26" x14ac:dyDescent="0.25">
      <c r="A26" s="25"/>
      <c r="B26" s="25"/>
      <c r="C26" s="25"/>
      <c r="D26" s="35"/>
      <c r="E26" s="25"/>
      <c r="F26" s="25"/>
      <c r="G26" s="25"/>
      <c r="H26" s="25"/>
      <c r="I26" s="25"/>
      <c r="J26" s="25"/>
      <c r="K26" s="36"/>
      <c r="L26" s="36"/>
      <c r="M26" s="36"/>
      <c r="N26" s="36"/>
      <c r="O26" s="36"/>
      <c r="P26" s="36"/>
      <c r="Q26" s="36"/>
      <c r="R26" s="36"/>
      <c r="S26" s="36"/>
      <c r="T26" s="36"/>
      <c r="U26" s="36"/>
      <c r="V26" s="36"/>
      <c r="W26" s="36"/>
      <c r="X26" s="36"/>
      <c r="Y26" s="36"/>
      <c r="Z26" s="36"/>
    </row>
    <row r="27" spans="1:26" x14ac:dyDescent="0.25">
      <c r="A27" s="25"/>
      <c r="B27" s="295" t="s">
        <v>613</v>
      </c>
      <c r="C27" s="295"/>
      <c r="D27" s="295"/>
      <c r="E27" s="295"/>
      <c r="F27" s="58"/>
      <c r="G27" s="59">
        <f>IFERROR(((G25-F25)/G25),0)</f>
        <v>0</v>
      </c>
      <c r="H27" s="59">
        <f t="shared" ref="H27:I27" si="0">IFERROR(((H25-G25)/H25),0)</f>
        <v>0</v>
      </c>
      <c r="I27" s="59">
        <f t="shared" si="0"/>
        <v>0</v>
      </c>
      <c r="J27" s="25"/>
      <c r="K27" s="36"/>
      <c r="L27" s="36"/>
      <c r="M27" s="36"/>
      <c r="N27" s="36"/>
      <c r="O27" s="36"/>
      <c r="P27" s="36"/>
      <c r="Q27" s="36"/>
      <c r="R27" s="36"/>
      <c r="S27" s="36"/>
      <c r="T27" s="36"/>
      <c r="U27" s="36"/>
      <c r="V27" s="36"/>
      <c r="W27" s="36"/>
      <c r="X27" s="36"/>
      <c r="Y27" s="36"/>
      <c r="Z27" s="36"/>
    </row>
    <row r="28" spans="1:26" x14ac:dyDescent="0.25">
      <c r="A28" s="25"/>
      <c r="B28" s="60"/>
      <c r="C28" s="60"/>
      <c r="D28" s="60"/>
      <c r="E28" s="60"/>
      <c r="F28" s="60"/>
      <c r="G28" s="61"/>
      <c r="H28" s="61"/>
      <c r="I28" s="61"/>
      <c r="J28" s="25"/>
      <c r="K28" s="36"/>
      <c r="L28" s="36"/>
      <c r="M28" s="36"/>
      <c r="N28" s="36"/>
      <c r="O28" s="36"/>
      <c r="P28" s="36"/>
      <c r="Q28" s="36"/>
      <c r="R28" s="36"/>
      <c r="S28" s="36"/>
      <c r="T28" s="36"/>
      <c r="U28" s="36"/>
      <c r="V28" s="36"/>
      <c r="W28" s="36"/>
      <c r="X28" s="36"/>
      <c r="Y28" s="36"/>
      <c r="Z28" s="36"/>
    </row>
    <row r="29" spans="1:26" x14ac:dyDescent="0.25">
      <c r="A29" s="25"/>
      <c r="B29" s="62"/>
      <c r="C29" s="62"/>
      <c r="D29" s="62"/>
      <c r="E29" s="62"/>
      <c r="F29" s="62"/>
      <c r="G29" s="63"/>
      <c r="H29" s="63"/>
      <c r="I29" s="63"/>
      <c r="J29" s="25"/>
      <c r="K29" s="36"/>
      <c r="L29" s="36"/>
      <c r="M29" s="36"/>
      <c r="N29" s="36"/>
      <c r="O29" s="36"/>
      <c r="P29" s="36"/>
      <c r="Q29" s="36"/>
      <c r="R29" s="36"/>
      <c r="S29" s="36"/>
      <c r="T29" s="36"/>
      <c r="U29" s="36"/>
      <c r="V29" s="36"/>
      <c r="W29" s="36"/>
      <c r="X29" s="36"/>
      <c r="Y29" s="36"/>
      <c r="Z29" s="36"/>
    </row>
    <row r="30" spans="1:26" x14ac:dyDescent="0.25">
      <c r="A30" s="49" t="s">
        <v>614</v>
      </c>
      <c r="B30" s="38"/>
      <c r="C30" s="38"/>
      <c r="D30" s="39"/>
      <c r="E30" s="38"/>
      <c r="F30" s="38"/>
      <c r="G30" s="38"/>
      <c r="H30" s="38"/>
      <c r="I30" s="38"/>
      <c r="J30" s="40"/>
      <c r="K30" s="36"/>
      <c r="L30" s="36"/>
      <c r="M30" s="36"/>
      <c r="N30" s="36"/>
      <c r="O30" s="36"/>
      <c r="P30" s="36"/>
      <c r="Q30" s="36"/>
      <c r="R30" s="36"/>
      <c r="S30" s="36"/>
      <c r="T30" s="36"/>
      <c r="U30" s="36"/>
      <c r="V30" s="36"/>
      <c r="W30" s="36"/>
      <c r="X30" s="36"/>
      <c r="Y30" s="36"/>
      <c r="Z30" s="36"/>
    </row>
    <row r="31" spans="1:26" x14ac:dyDescent="0.25">
      <c r="A31" s="50"/>
      <c r="B31" s="25"/>
      <c r="C31" s="25"/>
      <c r="D31" s="35"/>
      <c r="E31" s="25"/>
      <c r="F31" s="25"/>
      <c r="G31" s="25"/>
      <c r="H31" s="25"/>
      <c r="I31" s="25"/>
      <c r="J31" s="25"/>
      <c r="K31" s="36"/>
      <c r="L31" s="36"/>
      <c r="M31" s="36"/>
      <c r="N31" s="36"/>
      <c r="O31" s="36"/>
      <c r="P31" s="36"/>
      <c r="Q31" s="36"/>
      <c r="R31" s="36"/>
      <c r="S31" s="36"/>
      <c r="T31" s="36"/>
      <c r="U31" s="36"/>
      <c r="V31" s="36"/>
      <c r="W31" s="36"/>
      <c r="X31" s="36"/>
      <c r="Y31" s="36"/>
      <c r="Z31" s="36"/>
    </row>
    <row r="32" spans="1:26" x14ac:dyDescent="0.25">
      <c r="A32" s="25"/>
      <c r="B32" s="25"/>
      <c r="C32" s="296" t="s">
        <v>615</v>
      </c>
      <c r="D32" s="296"/>
      <c r="E32" s="296"/>
      <c r="F32" s="296" t="s">
        <v>616</v>
      </c>
      <c r="G32" s="296"/>
      <c r="H32" s="296"/>
      <c r="I32" s="25"/>
      <c r="J32" s="25"/>
      <c r="K32" s="36"/>
      <c r="L32" s="36"/>
      <c r="M32" s="36"/>
      <c r="N32" s="36"/>
      <c r="O32" s="36"/>
      <c r="P32" s="36"/>
      <c r="Q32" s="36"/>
      <c r="R32" s="36"/>
      <c r="S32" s="36"/>
      <c r="T32" s="36"/>
      <c r="U32" s="36"/>
      <c r="V32" s="36"/>
      <c r="W32" s="36"/>
      <c r="X32" s="36"/>
      <c r="Y32" s="36"/>
      <c r="Z32" s="36"/>
    </row>
    <row r="33" spans="1:26" s="69" customFormat="1" ht="47.25" x14ac:dyDescent="0.25">
      <c r="A33" s="64"/>
      <c r="B33" s="65"/>
      <c r="C33" s="51" t="s">
        <v>600</v>
      </c>
      <c r="D33" s="66" t="s">
        <v>617</v>
      </c>
      <c r="E33" s="67" t="s">
        <v>618</v>
      </c>
      <c r="F33" s="51" t="s">
        <v>619</v>
      </c>
      <c r="G33" s="51" t="s">
        <v>620</v>
      </c>
      <c r="H33" s="66" t="s">
        <v>621</v>
      </c>
      <c r="I33" s="64"/>
      <c r="J33" s="64"/>
      <c r="K33" s="68"/>
      <c r="L33" s="68"/>
      <c r="M33" s="68"/>
      <c r="N33" s="68"/>
      <c r="O33" s="68"/>
      <c r="P33" s="68"/>
      <c r="Q33" s="68"/>
      <c r="R33" s="68"/>
      <c r="S33" s="68"/>
      <c r="T33" s="68"/>
      <c r="U33" s="68"/>
      <c r="V33" s="68"/>
      <c r="W33" s="68"/>
      <c r="X33" s="68"/>
      <c r="Y33" s="68"/>
      <c r="Z33" s="68"/>
    </row>
    <row r="34" spans="1:26" hidden="1" x14ac:dyDescent="0.25">
      <c r="A34" s="25"/>
      <c r="B34" s="297" t="s">
        <v>622</v>
      </c>
      <c r="C34" s="71" t="s">
        <v>603</v>
      </c>
      <c r="D34" s="72">
        <v>2.6572184999999999</v>
      </c>
      <c r="E34" s="63"/>
      <c r="F34" s="73"/>
      <c r="G34" s="26"/>
      <c r="H34" s="26"/>
      <c r="I34" s="25"/>
      <c r="J34" s="25"/>
      <c r="K34" s="36"/>
      <c r="L34" s="36"/>
      <c r="M34" s="36"/>
      <c r="N34" s="36"/>
      <c r="O34" s="36"/>
      <c r="P34" s="36"/>
      <c r="Q34" s="36"/>
      <c r="R34" s="36"/>
      <c r="S34" s="36"/>
      <c r="T34" s="36"/>
      <c r="U34" s="36"/>
      <c r="V34" s="36"/>
      <c r="W34" s="36"/>
      <c r="X34" s="36"/>
      <c r="Y34" s="36"/>
      <c r="Z34" s="36"/>
    </row>
    <row r="35" spans="1:26" x14ac:dyDescent="0.25">
      <c r="A35" s="25"/>
      <c r="B35" s="297"/>
      <c r="C35" s="51" t="s">
        <v>604</v>
      </c>
      <c r="D35" s="74">
        <v>2.7343760000000001</v>
      </c>
      <c r="E35" s="75">
        <f t="shared" ref="E35:E44" si="1">(D35-D34)/D34</f>
        <v>2.9036942201027208E-2</v>
      </c>
      <c r="F35" s="76">
        <f>C18</f>
        <v>0</v>
      </c>
      <c r="G35" s="191"/>
      <c r="H35" s="77">
        <f>F35+G35</f>
        <v>0</v>
      </c>
      <c r="I35" s="25"/>
      <c r="J35" s="25"/>
      <c r="K35" s="36"/>
      <c r="L35" s="36"/>
      <c r="M35" s="36"/>
      <c r="N35" s="36"/>
      <c r="O35" s="36"/>
      <c r="P35" s="36"/>
      <c r="Q35" s="36"/>
      <c r="R35" s="36"/>
      <c r="S35" s="36"/>
      <c r="T35" s="36"/>
      <c r="U35" s="36"/>
      <c r="V35" s="36"/>
      <c r="W35" s="36"/>
      <c r="X35" s="36"/>
      <c r="Y35" s="36"/>
      <c r="Z35" s="36"/>
    </row>
    <row r="36" spans="1:26" x14ac:dyDescent="0.25">
      <c r="A36" s="25"/>
      <c r="B36" s="297"/>
      <c r="C36" s="78" t="s">
        <v>623</v>
      </c>
      <c r="D36" s="72">
        <v>2.7903177499999998</v>
      </c>
      <c r="E36" s="63">
        <f t="shared" si="1"/>
        <v>2.0458689660821948E-2</v>
      </c>
      <c r="F36" s="79">
        <f>H35*(1+E36)</f>
        <v>0</v>
      </c>
      <c r="G36" s="192"/>
      <c r="H36" s="28">
        <f t="shared" ref="H36:H55" si="2">F36+G36</f>
        <v>0</v>
      </c>
      <c r="I36" s="25"/>
      <c r="J36" s="25"/>
      <c r="K36" s="36"/>
      <c r="L36" s="36"/>
      <c r="M36" s="36"/>
      <c r="N36" s="36"/>
      <c r="O36" s="36"/>
      <c r="P36" s="36"/>
      <c r="Q36" s="36"/>
      <c r="R36" s="36"/>
      <c r="S36" s="36"/>
      <c r="T36" s="36"/>
      <c r="U36" s="36"/>
      <c r="V36" s="36"/>
      <c r="W36" s="36"/>
      <c r="X36" s="36"/>
      <c r="Y36" s="36"/>
      <c r="Z36" s="36"/>
    </row>
    <row r="37" spans="1:26" x14ac:dyDescent="0.25">
      <c r="A37" s="25"/>
      <c r="B37" s="297"/>
      <c r="C37" s="78" t="s">
        <v>624</v>
      </c>
      <c r="D37" s="72">
        <v>2.8485279999999999</v>
      </c>
      <c r="E37" s="63">
        <f t="shared" si="1"/>
        <v>2.086151299435347E-2</v>
      </c>
      <c r="F37" s="79">
        <f t="shared" ref="F37:F55" si="3">H36*(1+E37)</f>
        <v>0</v>
      </c>
      <c r="G37" s="192"/>
      <c r="H37" s="28">
        <f t="shared" si="2"/>
        <v>0</v>
      </c>
      <c r="I37" s="25"/>
      <c r="J37" s="25"/>
      <c r="K37" s="36"/>
      <c r="L37" s="36"/>
      <c r="M37" s="36"/>
      <c r="N37" s="36"/>
      <c r="O37" s="36"/>
      <c r="P37" s="36"/>
      <c r="Q37" s="36"/>
      <c r="R37" s="36"/>
      <c r="S37" s="36"/>
      <c r="T37" s="36"/>
      <c r="U37" s="36"/>
      <c r="V37" s="36"/>
      <c r="W37" s="36"/>
      <c r="X37" s="36"/>
      <c r="Y37" s="36"/>
      <c r="Z37" s="36"/>
    </row>
    <row r="38" spans="1:26" x14ac:dyDescent="0.25">
      <c r="A38" s="25"/>
      <c r="B38" s="297"/>
      <c r="C38" s="78" t="s">
        <v>625</v>
      </c>
      <c r="D38" s="72">
        <v>2.9087277500000002</v>
      </c>
      <c r="E38" s="63">
        <f t="shared" si="1"/>
        <v>2.1133634635151988E-2</v>
      </c>
      <c r="F38" s="79">
        <f t="shared" si="3"/>
        <v>0</v>
      </c>
      <c r="G38" s="192"/>
      <c r="H38" s="28">
        <f t="shared" si="2"/>
        <v>0</v>
      </c>
      <c r="I38" s="25"/>
      <c r="J38" s="25"/>
      <c r="K38" s="36"/>
      <c r="L38" s="36"/>
      <c r="M38" s="36"/>
      <c r="N38" s="36"/>
      <c r="O38" s="36"/>
      <c r="P38" s="36"/>
      <c r="Q38" s="36"/>
      <c r="R38" s="36"/>
      <c r="S38" s="36"/>
      <c r="T38" s="36"/>
      <c r="U38" s="36"/>
      <c r="V38" s="36"/>
      <c r="W38" s="36"/>
      <c r="X38" s="36"/>
      <c r="Y38" s="36"/>
      <c r="Z38" s="36"/>
    </row>
    <row r="39" spans="1:26" x14ac:dyDescent="0.25">
      <c r="A39" s="25"/>
      <c r="B39" s="297"/>
      <c r="C39" s="78" t="s">
        <v>626</v>
      </c>
      <c r="D39" s="72">
        <v>2.9709412500000001</v>
      </c>
      <c r="E39" s="63">
        <f t="shared" si="1"/>
        <v>2.1388560686024988E-2</v>
      </c>
      <c r="F39" s="79">
        <f t="shared" si="3"/>
        <v>0</v>
      </c>
      <c r="G39" s="192"/>
      <c r="H39" s="28">
        <f t="shared" si="2"/>
        <v>0</v>
      </c>
      <c r="I39" s="25"/>
      <c r="J39" s="25"/>
      <c r="K39" s="36"/>
      <c r="L39" s="36"/>
      <c r="M39" s="36"/>
      <c r="N39" s="36"/>
      <c r="O39" s="36"/>
      <c r="P39" s="36"/>
      <c r="Q39" s="36"/>
      <c r="R39" s="36"/>
      <c r="S39" s="36"/>
      <c r="T39" s="36"/>
      <c r="U39" s="36"/>
      <c r="V39" s="36"/>
      <c r="W39" s="36"/>
      <c r="X39" s="36"/>
      <c r="Y39" s="36"/>
      <c r="Z39" s="36"/>
    </row>
    <row r="40" spans="1:26" x14ac:dyDescent="0.25">
      <c r="A40" s="25"/>
      <c r="B40" s="297"/>
      <c r="C40" s="80" t="s">
        <v>627</v>
      </c>
      <c r="D40" s="81">
        <v>3.0366727500000001</v>
      </c>
      <c r="E40" s="82">
        <f t="shared" si="1"/>
        <v>2.2124806406050624E-2</v>
      </c>
      <c r="F40" s="83">
        <f t="shared" si="3"/>
        <v>0</v>
      </c>
      <c r="G40" s="193"/>
      <c r="H40" s="29">
        <f t="shared" si="2"/>
        <v>0</v>
      </c>
      <c r="I40" s="25"/>
      <c r="J40" s="25"/>
      <c r="K40" s="36"/>
      <c r="L40" s="36"/>
      <c r="M40" s="36"/>
      <c r="N40" s="36"/>
      <c r="O40" s="36"/>
      <c r="P40" s="36"/>
      <c r="Q40" s="36"/>
      <c r="R40" s="36"/>
      <c r="S40" s="36"/>
      <c r="T40" s="36"/>
      <c r="U40" s="36"/>
      <c r="V40" s="36"/>
      <c r="W40" s="36"/>
      <c r="X40" s="36"/>
      <c r="Y40" s="36"/>
      <c r="Z40" s="36"/>
    </row>
    <row r="41" spans="1:26" x14ac:dyDescent="0.25">
      <c r="A41" s="25"/>
      <c r="B41" s="297"/>
      <c r="C41" s="84" t="s">
        <v>628</v>
      </c>
      <c r="D41" s="85">
        <v>3.1074027500000003</v>
      </c>
      <c r="E41" s="61">
        <f t="shared" si="1"/>
        <v>2.3291940167079306E-2</v>
      </c>
      <c r="F41" s="86">
        <f t="shared" si="3"/>
        <v>0</v>
      </c>
      <c r="G41" s="194"/>
      <c r="H41" s="27">
        <f t="shared" si="2"/>
        <v>0</v>
      </c>
      <c r="I41" s="25"/>
      <c r="J41" s="25"/>
      <c r="K41" s="36"/>
      <c r="L41" s="36"/>
      <c r="M41" s="36"/>
      <c r="N41" s="36"/>
      <c r="O41" s="36"/>
      <c r="P41" s="36"/>
      <c r="Q41" s="36"/>
      <c r="R41" s="36"/>
      <c r="S41" s="36"/>
      <c r="T41" s="36"/>
      <c r="U41" s="36"/>
      <c r="V41" s="36"/>
      <c r="W41" s="36"/>
      <c r="X41" s="36"/>
      <c r="Y41" s="36"/>
      <c r="Z41" s="36"/>
    </row>
    <row r="42" spans="1:26" x14ac:dyDescent="0.25">
      <c r="A42" s="25"/>
      <c r="B42" s="297"/>
      <c r="C42" s="87" t="s">
        <v>629</v>
      </c>
      <c r="D42" s="88">
        <v>3.1827909999999999</v>
      </c>
      <c r="E42" s="63">
        <f t="shared" si="1"/>
        <v>2.4260855790257503E-2</v>
      </c>
      <c r="F42" s="79">
        <f t="shared" si="3"/>
        <v>0</v>
      </c>
      <c r="G42" s="192"/>
      <c r="H42" s="28">
        <f t="shared" si="2"/>
        <v>0</v>
      </c>
      <c r="I42" s="25"/>
      <c r="J42" s="25"/>
      <c r="K42" s="36"/>
      <c r="L42" s="36"/>
      <c r="M42" s="36"/>
      <c r="N42" s="36"/>
      <c r="O42" s="36"/>
      <c r="P42" s="36"/>
      <c r="Q42" s="36"/>
      <c r="R42" s="36"/>
      <c r="S42" s="36"/>
      <c r="T42" s="36"/>
      <c r="U42" s="36"/>
      <c r="V42" s="36"/>
      <c r="W42" s="36"/>
      <c r="X42" s="36"/>
      <c r="Y42" s="36"/>
      <c r="Z42" s="36"/>
    </row>
    <row r="43" spans="1:26" x14ac:dyDescent="0.25">
      <c r="A43" s="25"/>
      <c r="B43" s="297"/>
      <c r="C43" s="87" t="s">
        <v>630</v>
      </c>
      <c r="D43" s="88">
        <v>3.2609327500000003</v>
      </c>
      <c r="E43" s="63">
        <f t="shared" si="1"/>
        <v>2.4551329320712651E-2</v>
      </c>
      <c r="F43" s="79">
        <f t="shared" si="3"/>
        <v>0</v>
      </c>
      <c r="G43" s="192"/>
      <c r="H43" s="28">
        <f t="shared" si="2"/>
        <v>0</v>
      </c>
      <c r="I43" s="25"/>
      <c r="J43" s="25"/>
      <c r="K43" s="36"/>
      <c r="L43" s="36"/>
      <c r="M43" s="36"/>
      <c r="N43" s="36"/>
      <c r="O43" s="36"/>
      <c r="P43" s="36"/>
      <c r="Q43" s="36"/>
      <c r="R43" s="36"/>
      <c r="S43" s="36"/>
      <c r="T43" s="36"/>
      <c r="U43" s="36"/>
      <c r="V43" s="36"/>
      <c r="W43" s="36"/>
      <c r="X43" s="36"/>
      <c r="Y43" s="36"/>
      <c r="Z43" s="36"/>
    </row>
    <row r="44" spans="1:26" x14ac:dyDescent="0.25">
      <c r="A44" s="25"/>
      <c r="B44" s="297"/>
      <c r="C44" s="87" t="s">
        <v>631</v>
      </c>
      <c r="D44" s="88">
        <v>3.3392965000000001</v>
      </c>
      <c r="E44" s="63">
        <f t="shared" si="1"/>
        <v>2.4031084357688713E-2</v>
      </c>
      <c r="F44" s="79">
        <f t="shared" si="3"/>
        <v>0</v>
      </c>
      <c r="G44" s="192"/>
      <c r="H44" s="28">
        <f t="shared" si="2"/>
        <v>0</v>
      </c>
      <c r="I44" s="25"/>
      <c r="J44" s="25"/>
      <c r="K44" s="36"/>
      <c r="L44" s="36"/>
      <c r="M44" s="36"/>
      <c r="N44" s="36"/>
      <c r="O44" s="36"/>
      <c r="P44" s="36"/>
      <c r="Q44" s="36"/>
      <c r="R44" s="36"/>
      <c r="S44" s="36"/>
      <c r="T44" s="36"/>
      <c r="U44" s="36"/>
      <c r="V44" s="36"/>
      <c r="W44" s="36"/>
      <c r="X44" s="36"/>
      <c r="Y44" s="36"/>
      <c r="Z44" s="36"/>
    </row>
    <row r="45" spans="1:26" ht="15" customHeight="1" x14ac:dyDescent="0.25">
      <c r="A45" s="25"/>
      <c r="B45" s="287" t="s">
        <v>632</v>
      </c>
      <c r="C45" s="89" t="s">
        <v>633</v>
      </c>
      <c r="D45" s="227">
        <f>D44*(1+E45)</f>
        <v>3.4182775515316579</v>
      </c>
      <c r="E45" s="90">
        <f t="shared" ref="E45:E55" si="4">AVERAGE(E40:E44)</f>
        <v>2.3652003208357759E-2</v>
      </c>
      <c r="F45" s="91">
        <f t="shared" si="3"/>
        <v>0</v>
      </c>
      <c r="G45" s="195"/>
      <c r="H45" s="92">
        <f t="shared" si="2"/>
        <v>0</v>
      </c>
      <c r="I45" s="25"/>
      <c r="J45" s="25"/>
      <c r="K45" s="36"/>
      <c r="L45" s="36"/>
      <c r="M45" s="36"/>
      <c r="N45" s="36"/>
      <c r="O45" s="36"/>
      <c r="P45" s="36"/>
      <c r="Q45" s="36"/>
      <c r="R45" s="36"/>
      <c r="S45" s="36"/>
      <c r="T45" s="36"/>
      <c r="U45" s="36"/>
      <c r="V45" s="36"/>
      <c r="W45" s="36"/>
      <c r="X45" s="36"/>
      <c r="Y45" s="36"/>
      <c r="Z45" s="36"/>
    </row>
    <row r="46" spans="1:26" x14ac:dyDescent="0.25">
      <c r="A46" s="25"/>
      <c r="B46" s="288"/>
      <c r="C46" s="93" t="s">
        <v>634</v>
      </c>
      <c r="D46" s="223">
        <f t="shared" ref="D46:D55" si="5">D45*(1+E46)</f>
        <v>3.5001707396567614</v>
      </c>
      <c r="E46" s="94">
        <f t="shared" si="4"/>
        <v>2.3957442568819189E-2</v>
      </c>
      <c r="F46" s="95">
        <f t="shared" si="3"/>
        <v>0</v>
      </c>
      <c r="G46" s="196"/>
      <c r="H46" s="96">
        <f t="shared" si="2"/>
        <v>0</v>
      </c>
      <c r="I46" s="25"/>
      <c r="J46" s="25"/>
      <c r="K46" s="36"/>
      <c r="L46" s="36"/>
      <c r="M46" s="36"/>
      <c r="N46" s="36"/>
      <c r="O46" s="36"/>
      <c r="P46" s="36"/>
      <c r="Q46" s="36"/>
      <c r="R46" s="36"/>
      <c r="S46" s="36"/>
      <c r="T46" s="36"/>
      <c r="U46" s="36"/>
      <c r="V46" s="36"/>
      <c r="W46" s="36"/>
      <c r="X46" s="36"/>
      <c r="Y46" s="36"/>
      <c r="Z46" s="36"/>
    </row>
    <row r="47" spans="1:26" x14ac:dyDescent="0.25">
      <c r="A47" s="25"/>
      <c r="B47" s="288"/>
      <c r="C47" s="93" t="s">
        <v>635</v>
      </c>
      <c r="D47" s="223">
        <f t="shared" si="5"/>
        <v>3.5844917535398979</v>
      </c>
      <c r="E47" s="94">
        <f t="shared" si="4"/>
        <v>2.4090543049167162E-2</v>
      </c>
      <c r="F47" s="95">
        <f t="shared" si="3"/>
        <v>0</v>
      </c>
      <c r="G47" s="196"/>
      <c r="H47" s="96">
        <f t="shared" si="2"/>
        <v>0</v>
      </c>
      <c r="I47" s="25"/>
      <c r="J47" s="25"/>
      <c r="K47" s="36"/>
      <c r="L47" s="36"/>
      <c r="M47" s="36"/>
      <c r="N47" s="36"/>
      <c r="O47" s="36"/>
      <c r="P47" s="36"/>
      <c r="Q47" s="36"/>
      <c r="R47" s="36"/>
      <c r="S47" s="36"/>
      <c r="T47" s="36"/>
      <c r="U47" s="36"/>
      <c r="V47" s="36"/>
      <c r="W47" s="36"/>
      <c r="X47" s="36"/>
      <c r="Y47" s="36"/>
      <c r="Z47" s="36"/>
    </row>
    <row r="48" spans="1:26" x14ac:dyDescent="0.25">
      <c r="A48" s="25"/>
      <c r="B48" s="288"/>
      <c r="C48" s="93" t="s">
        <v>636</v>
      </c>
      <c r="D48" s="223">
        <f t="shared" si="5"/>
        <v>3.6707220095147433</v>
      </c>
      <c r="E48" s="94">
        <f t="shared" si="4"/>
        <v>2.4056480500949096E-2</v>
      </c>
      <c r="F48" s="95">
        <f t="shared" si="3"/>
        <v>0</v>
      </c>
      <c r="G48" s="196"/>
      <c r="H48" s="96">
        <f t="shared" si="2"/>
        <v>0</v>
      </c>
      <c r="I48" s="25"/>
      <c r="J48" s="25"/>
      <c r="K48" s="36"/>
      <c r="L48" s="36"/>
      <c r="M48" s="36"/>
      <c r="N48" s="36"/>
      <c r="O48" s="36"/>
      <c r="P48" s="36"/>
      <c r="Q48" s="36"/>
      <c r="R48" s="36"/>
      <c r="S48" s="36"/>
      <c r="T48" s="36"/>
      <c r="U48" s="36"/>
      <c r="V48" s="36"/>
      <c r="W48" s="36"/>
      <c r="X48" s="36"/>
      <c r="Y48" s="36"/>
      <c r="Z48" s="36"/>
    </row>
    <row r="49" spans="1:26" x14ac:dyDescent="0.25">
      <c r="A49" s="25"/>
      <c r="B49" s="288"/>
      <c r="C49" s="93" t="s">
        <v>637</v>
      </c>
      <c r="D49" s="223">
        <f t="shared" si="5"/>
        <v>3.758663371470222</v>
      </c>
      <c r="E49" s="94">
        <f t="shared" si="4"/>
        <v>2.3957510736996382E-2</v>
      </c>
      <c r="F49" s="95">
        <f t="shared" si="3"/>
        <v>0</v>
      </c>
      <c r="G49" s="196"/>
      <c r="H49" s="96">
        <f t="shared" si="2"/>
        <v>0</v>
      </c>
      <c r="I49" s="25"/>
      <c r="J49" s="25"/>
      <c r="K49" s="36"/>
      <c r="L49" s="36"/>
      <c r="M49" s="36"/>
      <c r="N49" s="36"/>
      <c r="O49" s="36"/>
      <c r="P49" s="36"/>
      <c r="Q49" s="36"/>
      <c r="R49" s="36"/>
      <c r="S49" s="36"/>
      <c r="T49" s="36"/>
      <c r="U49" s="36"/>
      <c r="V49" s="36"/>
      <c r="W49" s="36"/>
      <c r="X49" s="36"/>
      <c r="Y49" s="36"/>
      <c r="Z49" s="36"/>
    </row>
    <row r="50" spans="1:26" x14ac:dyDescent="0.25">
      <c r="A50" s="25"/>
      <c r="B50" s="288"/>
      <c r="C50" s="97" t="s">
        <v>638</v>
      </c>
      <c r="D50" s="228">
        <f t="shared" si="5"/>
        <v>3.8486562818543346</v>
      </c>
      <c r="E50" s="90">
        <f t="shared" si="4"/>
        <v>2.3942796012857918E-2</v>
      </c>
      <c r="F50" s="91">
        <f t="shared" si="3"/>
        <v>0</v>
      </c>
      <c r="G50" s="195"/>
      <c r="H50" s="92">
        <f t="shared" si="2"/>
        <v>0</v>
      </c>
      <c r="I50" s="25"/>
      <c r="J50" s="25"/>
      <c r="K50" s="36"/>
      <c r="L50" s="36"/>
      <c r="M50" s="36"/>
      <c r="N50" s="36"/>
      <c r="O50" s="36"/>
      <c r="P50" s="36"/>
      <c r="Q50" s="36"/>
      <c r="R50" s="36"/>
      <c r="S50" s="36"/>
      <c r="T50" s="36"/>
      <c r="U50" s="36"/>
      <c r="V50" s="36"/>
      <c r="W50" s="36"/>
      <c r="X50" s="36"/>
      <c r="Y50" s="36"/>
      <c r="Z50" s="36"/>
    </row>
    <row r="51" spans="1:26" x14ac:dyDescent="0.25">
      <c r="A51" s="25"/>
      <c r="B51" s="288"/>
      <c r="C51" s="93" t="s">
        <v>639</v>
      </c>
      <c r="D51" s="223">
        <f t="shared" si="5"/>
        <v>3.9410277064451282</v>
      </c>
      <c r="E51" s="94">
        <f t="shared" si="4"/>
        <v>2.4000954573757949E-2</v>
      </c>
      <c r="F51" s="95">
        <f t="shared" si="3"/>
        <v>0</v>
      </c>
      <c r="G51" s="196"/>
      <c r="H51" s="96">
        <f t="shared" si="2"/>
        <v>0</v>
      </c>
      <c r="I51" s="25"/>
      <c r="J51" s="25"/>
      <c r="K51" s="36"/>
      <c r="L51" s="36"/>
      <c r="M51" s="36"/>
      <c r="N51" s="36"/>
      <c r="O51" s="36"/>
      <c r="P51" s="36"/>
      <c r="Q51" s="36"/>
      <c r="R51" s="36"/>
      <c r="S51" s="36"/>
      <c r="T51" s="36"/>
      <c r="U51" s="36"/>
      <c r="V51" s="36"/>
      <c r="W51" s="36"/>
      <c r="X51" s="36"/>
      <c r="Y51" s="36"/>
      <c r="Z51" s="36"/>
    </row>
    <row r="52" spans="1:26" x14ac:dyDescent="0.25">
      <c r="A52" s="25"/>
      <c r="B52" s="288"/>
      <c r="C52" s="93" t="s">
        <v>640</v>
      </c>
      <c r="D52" s="223">
        <f t="shared" si="5"/>
        <v>4.0356504298048446</v>
      </c>
      <c r="E52" s="94">
        <f t="shared" si="4"/>
        <v>2.4009656974745702E-2</v>
      </c>
      <c r="F52" s="95">
        <f t="shared" si="3"/>
        <v>0</v>
      </c>
      <c r="G52" s="196"/>
      <c r="H52" s="96">
        <f t="shared" si="2"/>
        <v>0</v>
      </c>
      <c r="I52" s="25"/>
      <c r="J52" s="25"/>
      <c r="K52" s="36"/>
      <c r="L52" s="36"/>
      <c r="M52" s="36"/>
      <c r="N52" s="36"/>
      <c r="O52" s="36"/>
      <c r="P52" s="36"/>
      <c r="Q52" s="36"/>
      <c r="R52" s="36"/>
      <c r="S52" s="36"/>
      <c r="T52" s="36"/>
      <c r="U52" s="36"/>
      <c r="V52" s="36"/>
      <c r="W52" s="36"/>
      <c r="X52" s="36"/>
      <c r="Y52" s="36"/>
      <c r="Z52" s="36"/>
    </row>
    <row r="53" spans="1:26" x14ac:dyDescent="0.25">
      <c r="A53" s="25"/>
      <c r="B53" s="288"/>
      <c r="C53" s="93" t="s">
        <v>641</v>
      </c>
      <c r="D53" s="223">
        <f t="shared" si="5"/>
        <v>4.1324797267102431</v>
      </c>
      <c r="E53" s="94">
        <f t="shared" si="4"/>
        <v>2.3993479759861411E-2</v>
      </c>
      <c r="F53" s="95">
        <f t="shared" si="3"/>
        <v>0</v>
      </c>
      <c r="G53" s="196"/>
      <c r="H53" s="96">
        <f t="shared" si="2"/>
        <v>0</v>
      </c>
      <c r="I53" s="25"/>
      <c r="J53" s="25"/>
      <c r="K53" s="36"/>
      <c r="L53" s="36"/>
      <c r="M53" s="36"/>
      <c r="N53" s="36"/>
      <c r="O53" s="36"/>
      <c r="P53" s="36"/>
      <c r="Q53" s="36"/>
      <c r="R53" s="36"/>
      <c r="S53" s="36"/>
      <c r="T53" s="36"/>
      <c r="U53" s="36"/>
      <c r="V53" s="36"/>
      <c r="W53" s="36"/>
      <c r="X53" s="36"/>
      <c r="Y53" s="36"/>
      <c r="Z53" s="36"/>
    </row>
    <row r="54" spans="1:26" x14ac:dyDescent="0.25">
      <c r="A54" s="25"/>
      <c r="B54" s="288"/>
      <c r="C54" s="93" t="s">
        <v>642</v>
      </c>
      <c r="D54" s="223">
        <f t="shared" si="5"/>
        <v>4.2315802255340405</v>
      </c>
      <c r="E54" s="94">
        <f t="shared" si="4"/>
        <v>2.3980879611643871E-2</v>
      </c>
      <c r="F54" s="95">
        <f t="shared" si="3"/>
        <v>0</v>
      </c>
      <c r="G54" s="196"/>
      <c r="H54" s="96">
        <f t="shared" si="2"/>
        <v>0</v>
      </c>
      <c r="I54" s="25"/>
      <c r="J54" s="25"/>
      <c r="K54" s="36"/>
      <c r="L54" s="36"/>
      <c r="M54" s="36"/>
      <c r="N54" s="36"/>
      <c r="O54" s="36"/>
      <c r="P54" s="36"/>
      <c r="Q54" s="36"/>
      <c r="R54" s="36"/>
      <c r="S54" s="36"/>
      <c r="T54" s="36"/>
      <c r="U54" s="36"/>
      <c r="V54" s="36"/>
      <c r="W54" s="36"/>
      <c r="X54" s="36"/>
      <c r="Y54" s="36"/>
      <c r="Z54" s="36"/>
    </row>
    <row r="55" spans="1:26" x14ac:dyDescent="0.25">
      <c r="A55" s="25"/>
      <c r="B55" s="289"/>
      <c r="C55" s="97" t="s">
        <v>643</v>
      </c>
      <c r="D55" s="228">
        <f t="shared" si="5"/>
        <v>4.3330770189431558</v>
      </c>
      <c r="E55" s="90">
        <f t="shared" si="4"/>
        <v>2.398555338657337E-2</v>
      </c>
      <c r="F55" s="91">
        <f t="shared" si="3"/>
        <v>0</v>
      </c>
      <c r="G55" s="195"/>
      <c r="H55" s="92">
        <f t="shared" si="2"/>
        <v>0</v>
      </c>
      <c r="I55" s="25"/>
      <c r="J55" s="25"/>
      <c r="K55" s="36"/>
      <c r="L55" s="36"/>
      <c r="M55" s="36"/>
      <c r="N55" s="36"/>
      <c r="O55" s="36"/>
      <c r="P55" s="36"/>
      <c r="Q55" s="36"/>
      <c r="R55" s="36"/>
      <c r="S55" s="36"/>
      <c r="T55" s="36"/>
      <c r="U55" s="36"/>
      <c r="V55" s="36"/>
      <c r="W55" s="36"/>
      <c r="X55" s="36"/>
      <c r="Y55" s="36"/>
      <c r="Z55" s="36"/>
    </row>
    <row r="56" spans="1:26" x14ac:dyDescent="0.25">
      <c r="A56" s="25"/>
      <c r="B56" s="25"/>
      <c r="C56" s="25"/>
      <c r="D56" s="35"/>
      <c r="E56" s="25"/>
      <c r="F56" s="25"/>
      <c r="G56" s="25"/>
      <c r="H56" s="25"/>
      <c r="I56" s="25"/>
      <c r="J56" s="25"/>
      <c r="K56" s="36"/>
      <c r="L56" s="36"/>
      <c r="M56" s="36"/>
      <c r="N56" s="36"/>
      <c r="O56" s="36"/>
      <c r="P56" s="36"/>
      <c r="Q56" s="36"/>
      <c r="R56" s="36"/>
      <c r="S56" s="36"/>
      <c r="T56" s="36"/>
      <c r="U56" s="36"/>
      <c r="V56" s="36"/>
      <c r="W56" s="36"/>
      <c r="X56" s="36"/>
      <c r="Y56" s="36"/>
      <c r="Z56" s="36"/>
    </row>
    <row r="57" spans="1:26" x14ac:dyDescent="0.25">
      <c r="A57" s="36"/>
      <c r="B57" s="36"/>
      <c r="C57" s="36"/>
      <c r="D57" s="99"/>
      <c r="E57" s="36"/>
      <c r="F57" s="36"/>
      <c r="G57" s="36"/>
      <c r="H57" s="36"/>
      <c r="I57" s="36"/>
      <c r="J57" s="36"/>
      <c r="K57" s="36"/>
      <c r="L57" s="36"/>
      <c r="M57" s="36"/>
      <c r="N57" s="36"/>
      <c r="O57" s="36"/>
      <c r="P57" s="36"/>
      <c r="Q57" s="36"/>
      <c r="R57" s="36"/>
      <c r="S57" s="36"/>
      <c r="T57" s="36"/>
      <c r="U57" s="36"/>
      <c r="V57" s="36"/>
      <c r="W57" s="36"/>
      <c r="X57" s="36"/>
      <c r="Y57" s="36"/>
      <c r="Z57" s="36"/>
    </row>
    <row r="58" spans="1:26" x14ac:dyDescent="0.25">
      <c r="A58" s="36"/>
      <c r="B58" s="36"/>
      <c r="C58" s="36"/>
      <c r="D58" s="99"/>
      <c r="E58" s="36"/>
      <c r="F58" s="36"/>
      <c r="G58" s="36"/>
      <c r="H58" s="36"/>
      <c r="I58" s="36"/>
      <c r="J58" s="36"/>
      <c r="K58" s="36"/>
      <c r="L58" s="36"/>
      <c r="M58" s="36"/>
      <c r="N58" s="36"/>
      <c r="O58" s="36"/>
      <c r="P58" s="36"/>
      <c r="Q58" s="36"/>
      <c r="R58" s="36"/>
      <c r="S58" s="36"/>
      <c r="T58" s="36"/>
      <c r="U58" s="36"/>
      <c r="V58" s="36"/>
      <c r="W58" s="36"/>
      <c r="X58" s="36"/>
      <c r="Y58" s="36"/>
      <c r="Z58" s="36"/>
    </row>
    <row r="59" spans="1:26" x14ac:dyDescent="0.25">
      <c r="A59" s="36"/>
      <c r="B59" s="36"/>
      <c r="C59" s="36"/>
      <c r="D59" s="99"/>
      <c r="E59" s="36"/>
      <c r="F59" s="36"/>
      <c r="G59" s="36"/>
      <c r="H59" s="36"/>
      <c r="I59" s="36"/>
      <c r="J59" s="36"/>
      <c r="K59" s="36"/>
      <c r="L59" s="36"/>
      <c r="M59" s="36"/>
      <c r="N59" s="36"/>
      <c r="O59" s="36"/>
      <c r="P59" s="36"/>
      <c r="Q59" s="36"/>
      <c r="R59" s="36"/>
      <c r="S59" s="36"/>
      <c r="T59" s="36"/>
      <c r="U59" s="36"/>
      <c r="V59" s="36"/>
      <c r="W59" s="36"/>
      <c r="X59" s="36"/>
      <c r="Y59" s="36"/>
      <c r="Z59" s="36"/>
    </row>
    <row r="60" spans="1:26" x14ac:dyDescent="0.25">
      <c r="A60" s="36"/>
      <c r="B60" s="36"/>
      <c r="C60" s="36"/>
      <c r="D60" s="99"/>
      <c r="E60" s="36"/>
      <c r="F60" s="36"/>
      <c r="G60" s="36"/>
      <c r="H60" s="36"/>
      <c r="I60" s="36"/>
      <c r="J60" s="36"/>
      <c r="K60" s="36"/>
      <c r="L60" s="36"/>
      <c r="M60" s="36"/>
      <c r="N60" s="36"/>
      <c r="O60" s="36"/>
      <c r="P60" s="36"/>
      <c r="Q60" s="36"/>
      <c r="R60" s="36"/>
      <c r="S60" s="36"/>
      <c r="T60" s="36"/>
      <c r="U60" s="36"/>
      <c r="V60" s="36"/>
      <c r="W60" s="36"/>
      <c r="X60" s="36"/>
      <c r="Y60" s="36"/>
      <c r="Z60" s="36"/>
    </row>
    <row r="61" spans="1:26" x14ac:dyDescent="0.25">
      <c r="A61" s="36"/>
      <c r="B61" s="36"/>
      <c r="C61" s="36"/>
      <c r="D61" s="99"/>
      <c r="E61" s="36"/>
      <c r="F61" s="36"/>
      <c r="G61" s="36"/>
      <c r="H61" s="36"/>
      <c r="I61" s="36"/>
      <c r="J61" s="36"/>
      <c r="K61" s="36"/>
      <c r="L61" s="36"/>
      <c r="M61" s="36"/>
      <c r="N61" s="36"/>
      <c r="O61" s="36"/>
      <c r="P61" s="36"/>
      <c r="Q61" s="36"/>
      <c r="R61" s="36"/>
      <c r="S61" s="36"/>
      <c r="T61" s="36"/>
      <c r="U61" s="36"/>
      <c r="V61" s="36"/>
      <c r="W61" s="36"/>
      <c r="X61" s="36"/>
      <c r="Y61" s="36"/>
      <c r="Z61" s="36"/>
    </row>
    <row r="62" spans="1:26" x14ac:dyDescent="0.25">
      <c r="A62" s="36"/>
      <c r="B62" s="36"/>
      <c r="C62" s="36"/>
      <c r="D62" s="99"/>
      <c r="E62" s="36"/>
      <c r="F62" s="36"/>
      <c r="G62" s="36"/>
      <c r="H62" s="36"/>
      <c r="I62" s="36"/>
      <c r="J62" s="36"/>
      <c r="K62" s="36"/>
      <c r="L62" s="36"/>
      <c r="M62" s="36"/>
      <c r="N62" s="36"/>
      <c r="O62" s="36"/>
      <c r="P62" s="36"/>
      <c r="Q62" s="36"/>
      <c r="R62" s="36"/>
      <c r="S62" s="36"/>
      <c r="T62" s="36"/>
      <c r="U62" s="36"/>
      <c r="V62" s="36"/>
      <c r="W62" s="36"/>
      <c r="X62" s="36"/>
      <c r="Y62" s="36"/>
      <c r="Z62" s="36"/>
    </row>
    <row r="63" spans="1:26" x14ac:dyDescent="0.25">
      <c r="A63" s="36"/>
      <c r="B63" s="36"/>
      <c r="C63" s="36"/>
      <c r="D63" s="99"/>
      <c r="E63" s="36"/>
      <c r="F63" s="36"/>
      <c r="G63" s="36"/>
      <c r="H63" s="36"/>
      <c r="I63" s="36"/>
      <c r="J63" s="36"/>
      <c r="K63" s="36"/>
      <c r="L63" s="36"/>
      <c r="M63" s="36"/>
      <c r="N63" s="36"/>
      <c r="O63" s="36"/>
      <c r="P63" s="36"/>
      <c r="Q63" s="36"/>
      <c r="R63" s="36"/>
      <c r="S63" s="36"/>
      <c r="T63" s="36"/>
      <c r="U63" s="36"/>
      <c r="V63" s="36"/>
      <c r="W63" s="36"/>
      <c r="X63" s="36"/>
      <c r="Y63" s="36"/>
      <c r="Z63" s="36"/>
    </row>
    <row r="64" spans="1:26" x14ac:dyDescent="0.2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row>
    <row r="65" spans="1:26" x14ac:dyDescent="0.2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row>
    <row r="66" spans="1:26" x14ac:dyDescent="0.2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row>
    <row r="67" spans="1:26" ht="15.75" customHeight="1" x14ac:dyDescent="0.2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row>
    <row r="68" spans="1:26" x14ac:dyDescent="0.2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row>
    <row r="69" spans="1:26" x14ac:dyDescent="0.2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row>
    <row r="70" spans="1:26" x14ac:dyDescent="0.2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26" x14ac:dyDescent="0.2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row>
    <row r="72" spans="1:26" x14ac:dyDescent="0.2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row>
    <row r="73" spans="1:26" x14ac:dyDescent="0.2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row>
    <row r="74" spans="1:26" x14ac:dyDescent="0.2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row>
    <row r="75" spans="1:26" x14ac:dyDescent="0.2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row>
    <row r="76" spans="1:26" x14ac:dyDescent="0.2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row>
    <row r="77" spans="1:26" x14ac:dyDescent="0.2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row>
    <row r="78" spans="1:26" x14ac:dyDescent="0.2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row>
    <row r="79" spans="1:26" x14ac:dyDescent="0.2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row>
    <row r="80" spans="1:26" x14ac:dyDescent="0.2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row>
    <row r="81" spans="1:26" x14ac:dyDescent="0.2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row>
    <row r="82" spans="1:26" x14ac:dyDescent="0.2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row>
    <row r="83" spans="1:26" x14ac:dyDescent="0.2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row>
    <row r="84" spans="1:26" x14ac:dyDescent="0.2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row>
    <row r="85" spans="1:26" x14ac:dyDescent="0.2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row>
    <row r="86" spans="1:26" x14ac:dyDescent="0.2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row>
    <row r="87" spans="1:26" x14ac:dyDescent="0.25">
      <c r="A87" s="36"/>
      <c r="B87" s="36"/>
      <c r="C87" s="36"/>
      <c r="D87" s="36"/>
      <c r="E87" s="36"/>
      <c r="F87" s="36"/>
      <c r="G87" s="36"/>
      <c r="H87" s="100"/>
      <c r="I87" s="36"/>
      <c r="J87" s="36"/>
      <c r="K87" s="36"/>
      <c r="L87" s="36"/>
      <c r="M87" s="36"/>
      <c r="N87" s="36"/>
      <c r="O87" s="36"/>
      <c r="P87" s="36"/>
      <c r="Q87" s="36"/>
      <c r="R87" s="36"/>
      <c r="S87" s="36"/>
      <c r="T87" s="36"/>
      <c r="U87" s="36"/>
      <c r="V87" s="36"/>
      <c r="W87" s="36"/>
      <c r="X87" s="36"/>
      <c r="Y87" s="36"/>
      <c r="Z87" s="36"/>
    </row>
    <row r="88" spans="1:26" x14ac:dyDescent="0.25">
      <c r="A88" s="36"/>
      <c r="B88" s="36"/>
      <c r="C88" s="36"/>
      <c r="D88" s="99"/>
      <c r="E88" s="36"/>
      <c r="F88" s="36"/>
      <c r="G88" s="36"/>
      <c r="H88" s="36"/>
      <c r="I88" s="36"/>
      <c r="J88" s="36"/>
      <c r="K88" s="36"/>
      <c r="L88" s="36"/>
      <c r="M88" s="36"/>
      <c r="N88" s="36"/>
      <c r="O88" s="36"/>
      <c r="P88" s="36"/>
      <c r="Q88" s="36"/>
      <c r="R88" s="36"/>
      <c r="S88" s="36"/>
      <c r="T88" s="36"/>
      <c r="U88" s="36"/>
      <c r="V88" s="36"/>
      <c r="W88" s="36"/>
      <c r="X88" s="36"/>
      <c r="Y88" s="36"/>
      <c r="Z88" s="36"/>
    </row>
    <row r="89" spans="1:26" x14ac:dyDescent="0.25">
      <c r="A89" s="36"/>
      <c r="B89" s="36"/>
      <c r="C89" s="36"/>
      <c r="D89" s="99"/>
      <c r="E89" s="36"/>
      <c r="F89" s="36"/>
      <c r="G89" s="36"/>
      <c r="H89" s="36"/>
      <c r="I89" s="36"/>
      <c r="J89" s="36"/>
      <c r="K89" s="36"/>
      <c r="L89" s="36"/>
      <c r="M89" s="36"/>
      <c r="N89" s="36"/>
      <c r="O89" s="36"/>
      <c r="P89" s="36"/>
      <c r="Q89" s="36"/>
      <c r="R89" s="36"/>
      <c r="S89" s="36"/>
      <c r="T89" s="36"/>
      <c r="U89" s="36"/>
      <c r="V89" s="36"/>
      <c r="W89" s="36"/>
      <c r="X89" s="36"/>
      <c r="Y89" s="36"/>
      <c r="Z89" s="36"/>
    </row>
    <row r="90" spans="1:26" x14ac:dyDescent="0.25">
      <c r="A90" s="36"/>
      <c r="B90" s="36"/>
      <c r="C90" s="36"/>
      <c r="D90" s="99"/>
      <c r="E90" s="36"/>
      <c r="F90" s="36"/>
      <c r="G90" s="36"/>
      <c r="H90" s="36"/>
      <c r="I90" s="36"/>
      <c r="J90" s="36"/>
      <c r="K90" s="36"/>
      <c r="L90" s="36"/>
      <c r="M90" s="36"/>
      <c r="N90" s="36"/>
      <c r="O90" s="36"/>
      <c r="P90" s="36"/>
      <c r="Q90" s="36"/>
      <c r="R90" s="36"/>
      <c r="S90" s="36"/>
      <c r="T90" s="36"/>
      <c r="U90" s="36"/>
      <c r="V90" s="36"/>
      <c r="W90" s="36"/>
      <c r="X90" s="36"/>
      <c r="Y90" s="36"/>
      <c r="Z90" s="36"/>
    </row>
    <row r="91" spans="1:26" x14ac:dyDescent="0.25">
      <c r="A91" s="36"/>
      <c r="B91" s="36"/>
      <c r="C91" s="36"/>
      <c r="D91" s="99"/>
      <c r="E91" s="36"/>
      <c r="F91" s="36"/>
      <c r="G91" s="36"/>
      <c r="H91" s="36"/>
      <c r="I91" s="36"/>
      <c r="J91" s="36"/>
      <c r="K91" s="36"/>
      <c r="L91" s="36"/>
      <c r="M91" s="36"/>
      <c r="N91" s="36"/>
      <c r="O91" s="36"/>
      <c r="P91" s="36"/>
      <c r="Q91" s="36"/>
      <c r="R91" s="36"/>
      <c r="S91" s="36"/>
      <c r="T91" s="36"/>
      <c r="U91" s="36"/>
      <c r="V91" s="36"/>
      <c r="W91" s="36"/>
      <c r="X91" s="36"/>
      <c r="Y91" s="36"/>
      <c r="Z91" s="36"/>
    </row>
    <row r="92" spans="1:26" x14ac:dyDescent="0.25">
      <c r="A92" s="36"/>
      <c r="B92" s="36"/>
      <c r="C92" s="36"/>
      <c r="D92" s="99"/>
      <c r="E92" s="36"/>
      <c r="F92" s="36"/>
      <c r="G92" s="36"/>
      <c r="H92" s="36"/>
      <c r="I92" s="36"/>
      <c r="J92" s="36"/>
      <c r="K92" s="36"/>
      <c r="L92" s="36"/>
      <c r="M92" s="36"/>
      <c r="N92" s="36"/>
      <c r="O92" s="36"/>
      <c r="P92" s="36"/>
      <c r="Q92" s="36"/>
      <c r="R92" s="36"/>
      <c r="S92" s="36"/>
      <c r="T92" s="36"/>
      <c r="U92" s="36"/>
      <c r="V92" s="36"/>
      <c r="W92" s="36"/>
      <c r="X92" s="36"/>
      <c r="Y92" s="36"/>
      <c r="Z92" s="36"/>
    </row>
    <row r="93" spans="1:26" x14ac:dyDescent="0.25">
      <c r="A93" s="36"/>
      <c r="B93" s="36"/>
      <c r="C93" s="36"/>
      <c r="D93" s="99"/>
      <c r="E93" s="36"/>
      <c r="F93" s="36"/>
      <c r="G93" s="36"/>
      <c r="H93" s="36"/>
      <c r="I93" s="36"/>
      <c r="J93" s="36"/>
      <c r="K93" s="36"/>
      <c r="L93" s="36"/>
      <c r="M93" s="36"/>
      <c r="N93" s="36"/>
      <c r="O93" s="36"/>
      <c r="P93" s="36"/>
      <c r="Q93" s="36"/>
      <c r="R93" s="36"/>
      <c r="S93" s="36"/>
      <c r="T93" s="36"/>
      <c r="U93" s="36"/>
      <c r="V93" s="36"/>
      <c r="W93" s="36"/>
      <c r="X93" s="36"/>
      <c r="Y93" s="36"/>
      <c r="Z93" s="36"/>
    </row>
    <row r="94" spans="1:26" x14ac:dyDescent="0.25">
      <c r="A94" s="36"/>
      <c r="B94" s="36"/>
      <c r="C94" s="36"/>
      <c r="D94" s="99"/>
      <c r="E94" s="36"/>
      <c r="F94" s="36"/>
      <c r="G94" s="36"/>
      <c r="H94" s="36"/>
      <c r="I94" s="36"/>
      <c r="J94" s="36"/>
      <c r="K94" s="36"/>
      <c r="L94" s="36"/>
      <c r="M94" s="36"/>
      <c r="N94" s="36"/>
      <c r="O94" s="36"/>
      <c r="P94" s="36"/>
      <c r="Q94" s="36"/>
      <c r="R94" s="36"/>
      <c r="S94" s="36"/>
      <c r="T94" s="36"/>
      <c r="U94" s="36"/>
      <c r="V94" s="36"/>
      <c r="W94" s="36"/>
      <c r="X94" s="36"/>
      <c r="Y94" s="36"/>
      <c r="Z94" s="36"/>
    </row>
    <row r="95" spans="1:26" x14ac:dyDescent="0.25">
      <c r="A95" s="36"/>
      <c r="B95" s="36"/>
      <c r="C95" s="36"/>
      <c r="D95" s="36"/>
      <c r="E95" s="36"/>
      <c r="F95" s="36"/>
      <c r="G95" s="36"/>
      <c r="H95" s="36"/>
      <c r="I95" s="36"/>
      <c r="J95" s="100"/>
      <c r="K95" s="36"/>
      <c r="L95" s="36"/>
      <c r="M95" s="36"/>
      <c r="N95" s="36"/>
      <c r="O95" s="36"/>
      <c r="P95" s="36"/>
      <c r="Q95" s="36"/>
      <c r="R95" s="36"/>
      <c r="S95" s="36"/>
      <c r="T95" s="36"/>
      <c r="U95" s="36"/>
      <c r="V95" s="36"/>
      <c r="W95" s="36"/>
      <c r="X95" s="36"/>
      <c r="Y95" s="36"/>
      <c r="Z95" s="36"/>
    </row>
    <row r="96" spans="1:26" x14ac:dyDescent="0.25">
      <c r="A96" s="36"/>
      <c r="B96" s="36"/>
      <c r="C96" s="36"/>
      <c r="D96" s="99"/>
      <c r="E96" s="36"/>
      <c r="F96" s="36"/>
      <c r="G96" s="36"/>
      <c r="H96" s="36"/>
      <c r="I96" s="36"/>
      <c r="J96" s="36"/>
      <c r="K96" s="36"/>
      <c r="L96" s="36"/>
      <c r="M96" s="36"/>
      <c r="N96" s="36"/>
      <c r="O96" s="36"/>
      <c r="P96" s="36"/>
      <c r="Q96" s="36"/>
      <c r="R96" s="36"/>
      <c r="S96" s="36"/>
      <c r="T96" s="36"/>
      <c r="U96" s="36"/>
      <c r="V96" s="36"/>
      <c r="W96" s="36"/>
      <c r="X96" s="36"/>
      <c r="Y96" s="36"/>
      <c r="Z96" s="36"/>
    </row>
    <row r="97" spans="1:26" x14ac:dyDescent="0.2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row>
    <row r="98" spans="1:26" x14ac:dyDescent="0.25">
      <c r="A98" s="36"/>
      <c r="B98" s="36"/>
      <c r="C98" s="36"/>
      <c r="D98" s="99"/>
      <c r="E98" s="36"/>
      <c r="F98" s="36"/>
      <c r="G98" s="36"/>
      <c r="H98" s="36"/>
      <c r="I98" s="36"/>
      <c r="J98" s="36"/>
      <c r="K98" s="36"/>
      <c r="L98" s="36"/>
      <c r="M98" s="36"/>
      <c r="N98" s="36"/>
      <c r="O98" s="36"/>
      <c r="P98" s="36"/>
      <c r="Q98" s="36"/>
      <c r="R98" s="36"/>
      <c r="S98" s="36"/>
      <c r="T98" s="36"/>
      <c r="U98" s="36"/>
      <c r="V98" s="36"/>
      <c r="W98" s="36"/>
      <c r="X98" s="36"/>
      <c r="Y98" s="36"/>
      <c r="Z98" s="36"/>
    </row>
    <row r="99" spans="1:26" x14ac:dyDescent="0.25">
      <c r="A99" s="36"/>
      <c r="B99" s="36"/>
      <c r="C99" s="36"/>
      <c r="D99" s="99"/>
      <c r="E99" s="36"/>
      <c r="F99" s="36"/>
      <c r="G99" s="36"/>
      <c r="H99" s="36"/>
      <c r="I99" s="36"/>
      <c r="J99" s="36"/>
      <c r="K99" s="36"/>
      <c r="L99" s="36"/>
      <c r="M99" s="36"/>
      <c r="N99" s="36"/>
      <c r="O99" s="36"/>
      <c r="P99" s="36"/>
      <c r="Q99" s="36"/>
      <c r="R99" s="36"/>
      <c r="S99" s="36"/>
      <c r="T99" s="36"/>
      <c r="U99" s="36"/>
      <c r="V99" s="36"/>
      <c r="W99" s="36"/>
      <c r="X99" s="36"/>
      <c r="Y99" s="36"/>
      <c r="Z99" s="36"/>
    </row>
    <row r="100" spans="1:26" x14ac:dyDescent="0.25">
      <c r="A100" s="36"/>
      <c r="B100" s="36"/>
      <c r="C100" s="36"/>
      <c r="D100" s="99"/>
      <c r="E100" s="36"/>
      <c r="F100" s="36"/>
      <c r="G100" s="36"/>
      <c r="H100" s="36"/>
      <c r="I100" s="36"/>
      <c r="J100" s="36"/>
      <c r="K100" s="36"/>
      <c r="L100" s="36"/>
      <c r="M100" s="36"/>
      <c r="N100" s="36"/>
      <c r="O100" s="36"/>
      <c r="P100" s="36"/>
      <c r="Q100" s="36"/>
      <c r="R100" s="36"/>
      <c r="S100" s="36"/>
      <c r="T100" s="36"/>
      <c r="U100" s="36"/>
      <c r="V100" s="36"/>
      <c r="W100" s="36"/>
      <c r="X100" s="36"/>
      <c r="Y100" s="36"/>
      <c r="Z100" s="36"/>
    </row>
    <row r="101" spans="1:26" x14ac:dyDescent="0.25">
      <c r="A101" s="36"/>
      <c r="B101" s="36"/>
      <c r="C101" s="36"/>
      <c r="D101" s="99"/>
      <c r="E101" s="36"/>
      <c r="F101" s="36"/>
      <c r="G101" s="36"/>
      <c r="H101" s="36"/>
      <c r="I101" s="36"/>
      <c r="J101" s="36"/>
      <c r="K101" s="36"/>
      <c r="L101" s="36"/>
      <c r="M101" s="36"/>
      <c r="N101" s="36"/>
      <c r="O101" s="36"/>
      <c r="P101" s="36"/>
      <c r="Q101" s="36"/>
      <c r="R101" s="36"/>
      <c r="S101" s="36"/>
      <c r="T101" s="36"/>
      <c r="U101" s="36"/>
      <c r="V101" s="36"/>
      <c r="W101" s="36"/>
      <c r="X101" s="36"/>
      <c r="Y101" s="36"/>
      <c r="Z101" s="36"/>
    </row>
    <row r="102" spans="1:26" x14ac:dyDescent="0.25">
      <c r="A102" s="36"/>
      <c r="B102" s="36"/>
      <c r="C102" s="36"/>
      <c r="D102" s="99"/>
      <c r="E102" s="36"/>
      <c r="F102" s="36"/>
      <c r="G102" s="36"/>
      <c r="H102" s="36"/>
      <c r="I102" s="36"/>
      <c r="J102" s="36"/>
      <c r="K102" s="36"/>
      <c r="L102" s="36"/>
      <c r="M102" s="36"/>
      <c r="N102" s="36"/>
      <c r="O102" s="36"/>
      <c r="P102" s="36"/>
      <c r="Q102" s="36"/>
      <c r="R102" s="36"/>
      <c r="S102" s="36"/>
      <c r="T102" s="36"/>
      <c r="U102" s="36"/>
      <c r="V102" s="36"/>
      <c r="W102" s="36"/>
      <c r="X102" s="36"/>
      <c r="Y102" s="36"/>
      <c r="Z102" s="36"/>
    </row>
    <row r="103" spans="1:26" x14ac:dyDescent="0.25">
      <c r="A103" s="36"/>
      <c r="B103" s="36"/>
      <c r="C103" s="36"/>
      <c r="D103" s="99"/>
      <c r="E103" s="36"/>
      <c r="F103" s="36"/>
      <c r="G103" s="36"/>
      <c r="H103" s="36"/>
      <c r="I103" s="36"/>
      <c r="J103" s="36"/>
      <c r="K103" s="36"/>
      <c r="L103" s="36"/>
      <c r="M103" s="36"/>
      <c r="N103" s="36"/>
      <c r="O103" s="36"/>
      <c r="P103" s="36"/>
      <c r="Q103" s="36"/>
      <c r="R103" s="36"/>
      <c r="S103" s="36"/>
      <c r="T103" s="36"/>
      <c r="U103" s="36"/>
      <c r="V103" s="36"/>
      <c r="W103" s="36"/>
      <c r="X103" s="36"/>
      <c r="Y103" s="36"/>
      <c r="Z103" s="36"/>
    </row>
    <row r="104" spans="1:26" x14ac:dyDescent="0.25">
      <c r="A104" s="36"/>
      <c r="B104" s="36"/>
      <c r="C104" s="36"/>
      <c r="D104" s="99"/>
      <c r="E104" s="36"/>
      <c r="F104" s="36"/>
      <c r="G104" s="36"/>
      <c r="H104" s="36"/>
      <c r="I104" s="36"/>
      <c r="J104" s="36"/>
      <c r="K104" s="36"/>
      <c r="L104" s="36"/>
      <c r="M104" s="36"/>
      <c r="N104" s="36"/>
      <c r="O104" s="36"/>
      <c r="P104" s="36"/>
      <c r="Q104" s="36"/>
      <c r="R104" s="36"/>
      <c r="S104" s="36"/>
      <c r="T104" s="36"/>
      <c r="U104" s="36"/>
      <c r="V104" s="36"/>
      <c r="W104" s="36"/>
      <c r="X104" s="36"/>
      <c r="Y104" s="36"/>
      <c r="Z104" s="36"/>
    </row>
    <row r="105" spans="1:26" x14ac:dyDescent="0.25">
      <c r="A105" s="36"/>
      <c r="B105" s="36"/>
      <c r="C105" s="36"/>
      <c r="D105" s="99"/>
      <c r="E105" s="36"/>
      <c r="F105" s="36"/>
      <c r="G105" s="36"/>
      <c r="H105" s="36"/>
      <c r="I105" s="36"/>
      <c r="J105" s="36"/>
      <c r="K105" s="36"/>
      <c r="L105" s="36"/>
      <c r="M105" s="36"/>
      <c r="N105" s="36"/>
      <c r="O105" s="36"/>
      <c r="P105" s="36"/>
      <c r="Q105" s="36"/>
      <c r="R105" s="36"/>
      <c r="S105" s="36"/>
      <c r="T105" s="36"/>
      <c r="U105" s="36"/>
      <c r="V105" s="36"/>
      <c r="W105" s="36"/>
      <c r="X105" s="36"/>
      <c r="Y105" s="36"/>
      <c r="Z105" s="36"/>
    </row>
    <row r="106" spans="1:26" x14ac:dyDescent="0.25">
      <c r="A106" s="36"/>
      <c r="B106" s="36"/>
      <c r="C106" s="36"/>
      <c r="D106" s="99"/>
      <c r="E106" s="36"/>
      <c r="F106" s="36"/>
      <c r="G106" s="36"/>
      <c r="H106" s="36"/>
      <c r="I106" s="36"/>
      <c r="J106" s="36"/>
      <c r="K106" s="36"/>
      <c r="L106" s="36"/>
      <c r="M106" s="36"/>
      <c r="N106" s="36"/>
      <c r="O106" s="36"/>
      <c r="P106" s="36"/>
      <c r="Q106" s="36"/>
      <c r="R106" s="36"/>
      <c r="S106" s="36"/>
      <c r="T106" s="36"/>
      <c r="U106" s="36"/>
      <c r="V106" s="36"/>
      <c r="W106" s="36"/>
      <c r="X106" s="36"/>
      <c r="Y106" s="36"/>
      <c r="Z106" s="36"/>
    </row>
    <row r="107" spans="1:26" x14ac:dyDescent="0.25">
      <c r="A107" s="36"/>
      <c r="B107" s="36"/>
      <c r="C107" s="36"/>
      <c r="D107" s="99"/>
      <c r="E107" s="36"/>
      <c r="F107" s="36"/>
      <c r="G107" s="36"/>
      <c r="H107" s="36"/>
      <c r="I107" s="36"/>
      <c r="J107" s="36"/>
      <c r="K107" s="36"/>
      <c r="L107" s="36"/>
      <c r="M107" s="36"/>
      <c r="N107" s="36"/>
      <c r="O107" s="36"/>
      <c r="P107" s="36"/>
      <c r="Q107" s="36"/>
      <c r="R107" s="36"/>
      <c r="S107" s="36"/>
      <c r="T107" s="36"/>
      <c r="U107" s="36"/>
      <c r="V107" s="36"/>
      <c r="W107" s="36"/>
      <c r="X107" s="36"/>
      <c r="Y107" s="36"/>
      <c r="Z107" s="36"/>
    </row>
    <row r="108" spans="1:26" x14ac:dyDescent="0.25">
      <c r="A108" s="36"/>
      <c r="B108" s="36"/>
      <c r="C108" s="36"/>
      <c r="D108" s="99"/>
      <c r="E108" s="36"/>
      <c r="F108" s="36"/>
      <c r="G108" s="36"/>
      <c r="H108" s="36"/>
      <c r="I108" s="36"/>
      <c r="J108" s="36"/>
      <c r="K108" s="36"/>
      <c r="L108" s="36"/>
      <c r="M108" s="36"/>
      <c r="N108" s="36"/>
      <c r="O108" s="36"/>
      <c r="P108" s="36"/>
      <c r="Q108" s="36"/>
      <c r="R108" s="36"/>
      <c r="S108" s="36"/>
      <c r="T108" s="36"/>
      <c r="U108" s="36"/>
      <c r="V108" s="36"/>
      <c r="W108" s="36"/>
      <c r="X108" s="36"/>
      <c r="Y108" s="36"/>
      <c r="Z108" s="36"/>
    </row>
    <row r="109" spans="1:26" x14ac:dyDescent="0.25">
      <c r="A109" s="36"/>
      <c r="B109" s="36"/>
      <c r="C109" s="36"/>
      <c r="D109" s="99"/>
      <c r="E109" s="36"/>
      <c r="F109" s="36"/>
      <c r="G109" s="36"/>
      <c r="H109" s="36"/>
      <c r="I109" s="36"/>
      <c r="J109" s="36"/>
      <c r="K109" s="36"/>
      <c r="L109" s="36"/>
      <c r="M109" s="36"/>
      <c r="N109" s="36"/>
      <c r="O109" s="36"/>
      <c r="P109" s="36"/>
      <c r="Q109" s="36"/>
      <c r="R109" s="36"/>
      <c r="S109" s="36"/>
      <c r="T109" s="36"/>
      <c r="U109" s="36"/>
      <c r="V109" s="36"/>
      <c r="W109" s="36"/>
      <c r="X109" s="36"/>
      <c r="Y109" s="36"/>
      <c r="Z109" s="36"/>
    </row>
    <row r="110" spans="1:26" x14ac:dyDescent="0.25">
      <c r="A110" s="36"/>
      <c r="B110" s="36"/>
      <c r="C110" s="36"/>
      <c r="D110" s="99"/>
      <c r="E110" s="36"/>
      <c r="F110" s="36"/>
      <c r="G110" s="36"/>
      <c r="H110" s="36"/>
      <c r="I110" s="36"/>
      <c r="J110" s="36"/>
      <c r="K110" s="36"/>
      <c r="L110" s="36"/>
      <c r="M110" s="36"/>
      <c r="N110" s="36"/>
      <c r="O110" s="36"/>
      <c r="P110" s="36"/>
      <c r="Q110" s="36"/>
      <c r="R110" s="36"/>
      <c r="S110" s="36"/>
      <c r="T110" s="36"/>
      <c r="U110" s="36"/>
      <c r="V110" s="36"/>
      <c r="W110" s="36"/>
      <c r="X110" s="36"/>
      <c r="Y110" s="36"/>
      <c r="Z110" s="36"/>
    </row>
    <row r="111" spans="1:26" x14ac:dyDescent="0.25">
      <c r="A111" s="36"/>
      <c r="B111" s="36"/>
      <c r="C111" s="36"/>
      <c r="D111" s="99"/>
      <c r="E111" s="36"/>
      <c r="F111" s="36"/>
      <c r="G111" s="36"/>
      <c r="H111" s="36"/>
      <c r="I111" s="36"/>
      <c r="J111" s="36"/>
      <c r="K111" s="36"/>
      <c r="L111" s="36"/>
      <c r="M111" s="36"/>
      <c r="N111" s="36"/>
      <c r="O111" s="36"/>
      <c r="P111" s="36"/>
      <c r="Q111" s="36"/>
      <c r="R111" s="36"/>
      <c r="S111" s="36"/>
      <c r="T111" s="36"/>
      <c r="U111" s="36"/>
      <c r="V111" s="36"/>
      <c r="W111" s="36"/>
      <c r="X111" s="36"/>
      <c r="Y111" s="36"/>
      <c r="Z111" s="36"/>
    </row>
    <row r="112" spans="1:26" x14ac:dyDescent="0.25">
      <c r="A112" s="36"/>
      <c r="B112" s="36"/>
      <c r="C112" s="36"/>
      <c r="D112" s="99"/>
      <c r="E112" s="36"/>
      <c r="F112" s="36"/>
      <c r="G112" s="36"/>
      <c r="H112" s="36"/>
      <c r="I112" s="36"/>
      <c r="J112" s="36"/>
      <c r="K112" s="36"/>
      <c r="L112" s="36"/>
      <c r="M112" s="36"/>
      <c r="N112" s="36"/>
      <c r="O112" s="36"/>
      <c r="P112" s="36"/>
      <c r="Q112" s="36"/>
      <c r="R112" s="36"/>
      <c r="S112" s="36"/>
      <c r="T112" s="36"/>
      <c r="U112" s="36"/>
      <c r="V112" s="36"/>
      <c r="W112" s="36"/>
      <c r="X112" s="36"/>
      <c r="Y112" s="36"/>
      <c r="Z112" s="36"/>
    </row>
    <row r="113" spans="1:26" x14ac:dyDescent="0.25">
      <c r="A113" s="36"/>
      <c r="B113" s="36"/>
      <c r="C113" s="36"/>
      <c r="D113" s="99"/>
      <c r="E113" s="36"/>
      <c r="F113" s="36"/>
      <c r="G113" s="36"/>
      <c r="H113" s="36"/>
      <c r="I113" s="36"/>
      <c r="J113" s="36"/>
      <c r="K113" s="36"/>
      <c r="L113" s="36"/>
      <c r="M113" s="36"/>
      <c r="N113" s="36"/>
      <c r="O113" s="36"/>
      <c r="P113" s="36"/>
      <c r="Q113" s="36"/>
      <c r="R113" s="36"/>
      <c r="S113" s="36"/>
      <c r="T113" s="36"/>
      <c r="U113" s="36"/>
      <c r="V113" s="36"/>
      <c r="W113" s="36"/>
      <c r="X113" s="36"/>
      <c r="Y113" s="36"/>
      <c r="Z113" s="36"/>
    </row>
    <row r="114" spans="1:26" x14ac:dyDescent="0.25">
      <c r="A114" s="36"/>
      <c r="B114" s="36"/>
      <c r="C114" s="36"/>
      <c r="D114" s="99"/>
      <c r="E114" s="36"/>
      <c r="F114" s="36"/>
      <c r="G114" s="36"/>
      <c r="H114" s="36"/>
      <c r="I114" s="36"/>
      <c r="J114" s="36"/>
      <c r="K114" s="36"/>
      <c r="L114" s="36"/>
      <c r="M114" s="36"/>
      <c r="N114" s="36"/>
      <c r="O114" s="36"/>
      <c r="P114" s="36"/>
      <c r="Q114" s="36"/>
      <c r="R114" s="36"/>
      <c r="S114" s="36"/>
      <c r="T114" s="36"/>
      <c r="U114" s="36"/>
      <c r="V114" s="36"/>
      <c r="W114" s="36"/>
      <c r="X114" s="36"/>
      <c r="Y114" s="36"/>
      <c r="Z114" s="36"/>
    </row>
    <row r="115" spans="1:26" x14ac:dyDescent="0.25">
      <c r="A115" s="36"/>
      <c r="B115" s="36"/>
      <c r="C115" s="36"/>
      <c r="D115" s="99"/>
      <c r="E115" s="36"/>
      <c r="F115" s="36"/>
      <c r="G115" s="36"/>
      <c r="H115" s="36"/>
      <c r="I115" s="36"/>
      <c r="J115" s="36"/>
      <c r="K115" s="36"/>
      <c r="L115" s="36"/>
      <c r="M115" s="36"/>
      <c r="N115" s="36"/>
      <c r="O115" s="36"/>
      <c r="P115" s="36"/>
      <c r="Q115" s="36"/>
      <c r="R115" s="36"/>
      <c r="S115" s="36"/>
      <c r="T115" s="36"/>
      <c r="U115" s="36"/>
      <c r="V115" s="36"/>
      <c r="W115" s="36"/>
      <c r="X115" s="36"/>
      <c r="Y115" s="36"/>
      <c r="Z115" s="36"/>
    </row>
    <row r="116" spans="1:26" x14ac:dyDescent="0.25">
      <c r="A116" s="36"/>
      <c r="B116" s="36"/>
      <c r="C116" s="36"/>
      <c r="D116" s="99"/>
      <c r="E116" s="36"/>
      <c r="F116" s="36"/>
      <c r="G116" s="36"/>
      <c r="H116" s="36"/>
      <c r="I116" s="36"/>
      <c r="J116" s="36"/>
      <c r="K116" s="36"/>
      <c r="L116" s="36"/>
      <c r="M116" s="36"/>
      <c r="N116" s="36"/>
      <c r="O116" s="36"/>
      <c r="P116" s="36"/>
      <c r="Q116" s="36"/>
      <c r="R116" s="36"/>
      <c r="S116" s="36"/>
      <c r="T116" s="36"/>
      <c r="U116" s="36"/>
      <c r="V116" s="36"/>
      <c r="W116" s="36"/>
      <c r="X116" s="36"/>
      <c r="Y116" s="36"/>
      <c r="Z116" s="36"/>
    </row>
    <row r="117" spans="1:26" x14ac:dyDescent="0.25">
      <c r="A117" s="36"/>
      <c r="B117" s="36"/>
      <c r="C117" s="36"/>
      <c r="D117" s="99"/>
      <c r="E117" s="36"/>
      <c r="F117" s="36"/>
      <c r="G117" s="36"/>
      <c r="H117" s="36"/>
      <c r="I117" s="36"/>
      <c r="J117" s="36"/>
      <c r="K117" s="36"/>
      <c r="L117" s="36"/>
      <c r="M117" s="36"/>
      <c r="N117" s="36"/>
      <c r="O117" s="36"/>
      <c r="P117" s="36"/>
      <c r="Q117" s="36"/>
      <c r="R117" s="36"/>
      <c r="S117" s="36"/>
      <c r="T117" s="36"/>
      <c r="U117" s="36"/>
      <c r="V117" s="36"/>
      <c r="W117" s="36"/>
      <c r="X117" s="36"/>
      <c r="Y117" s="36"/>
      <c r="Z117" s="36"/>
    </row>
    <row r="118" spans="1:26" x14ac:dyDescent="0.25">
      <c r="A118" s="36"/>
      <c r="B118" s="36"/>
      <c r="C118" s="36"/>
      <c r="D118" s="99"/>
      <c r="E118" s="36"/>
      <c r="F118" s="36"/>
      <c r="G118" s="36"/>
      <c r="H118" s="36"/>
      <c r="I118" s="36"/>
      <c r="J118" s="36"/>
      <c r="K118" s="36"/>
      <c r="L118" s="36"/>
      <c r="M118" s="36"/>
      <c r="N118" s="36"/>
      <c r="O118" s="36"/>
      <c r="P118" s="36"/>
      <c r="Q118" s="36"/>
      <c r="R118" s="36"/>
      <c r="S118" s="36"/>
      <c r="T118" s="36"/>
      <c r="U118" s="36"/>
      <c r="V118" s="36"/>
      <c r="W118" s="36"/>
      <c r="X118" s="36"/>
      <c r="Y118" s="36"/>
      <c r="Z118" s="36"/>
    </row>
    <row r="119" spans="1:26" x14ac:dyDescent="0.25">
      <c r="A119" s="36"/>
      <c r="B119" s="36"/>
      <c r="C119" s="36"/>
      <c r="D119" s="99"/>
      <c r="E119" s="36"/>
      <c r="F119" s="36"/>
      <c r="G119" s="36"/>
      <c r="H119" s="36"/>
      <c r="I119" s="36"/>
      <c r="J119" s="36"/>
      <c r="K119" s="36"/>
      <c r="L119" s="36"/>
      <c r="M119" s="36"/>
      <c r="N119" s="36"/>
      <c r="O119" s="36"/>
      <c r="P119" s="36"/>
      <c r="Q119" s="36"/>
      <c r="R119" s="36"/>
      <c r="S119" s="36"/>
      <c r="T119" s="36"/>
      <c r="U119" s="36"/>
      <c r="V119" s="36"/>
      <c r="W119" s="36"/>
      <c r="X119" s="36"/>
      <c r="Y119" s="36"/>
      <c r="Z119" s="36"/>
    </row>
    <row r="120" spans="1:26" x14ac:dyDescent="0.25">
      <c r="A120" s="36"/>
      <c r="B120" s="36"/>
      <c r="C120" s="36"/>
      <c r="D120" s="99"/>
      <c r="E120" s="36"/>
      <c r="F120" s="36"/>
      <c r="G120" s="36"/>
      <c r="H120" s="36"/>
      <c r="I120" s="36"/>
      <c r="J120" s="36"/>
      <c r="K120" s="36"/>
      <c r="L120" s="36"/>
      <c r="M120" s="36"/>
      <c r="N120" s="36"/>
      <c r="O120" s="36"/>
      <c r="P120" s="36"/>
      <c r="Q120" s="36"/>
      <c r="R120" s="36"/>
      <c r="S120" s="36"/>
      <c r="T120" s="36"/>
      <c r="U120" s="36"/>
      <c r="V120" s="36"/>
      <c r="W120" s="36"/>
      <c r="X120" s="36"/>
      <c r="Y120" s="36"/>
      <c r="Z120" s="36"/>
    </row>
    <row r="121" spans="1:26" x14ac:dyDescent="0.25">
      <c r="A121" s="36"/>
      <c r="B121" s="36"/>
      <c r="C121" s="36"/>
      <c r="D121" s="99"/>
      <c r="E121" s="36"/>
      <c r="F121" s="36"/>
      <c r="G121" s="36"/>
      <c r="H121" s="36"/>
      <c r="I121" s="36"/>
      <c r="J121" s="36"/>
      <c r="K121" s="36"/>
      <c r="L121" s="36"/>
      <c r="M121" s="36"/>
      <c r="N121" s="36"/>
      <c r="O121" s="36"/>
      <c r="P121" s="36"/>
      <c r="Q121" s="36"/>
      <c r="R121" s="36"/>
      <c r="S121" s="36"/>
      <c r="T121" s="36"/>
      <c r="U121" s="36"/>
      <c r="V121" s="36"/>
      <c r="W121" s="36"/>
      <c r="X121" s="36"/>
      <c r="Y121" s="36"/>
      <c r="Z121" s="36"/>
    </row>
    <row r="122" spans="1:26" x14ac:dyDescent="0.25">
      <c r="A122" s="36"/>
      <c r="B122" s="36"/>
      <c r="C122" s="36"/>
      <c r="D122" s="99"/>
      <c r="E122" s="36"/>
      <c r="F122" s="36"/>
      <c r="G122" s="36"/>
      <c r="H122" s="36"/>
      <c r="I122" s="36"/>
      <c r="J122" s="36"/>
      <c r="K122" s="36"/>
      <c r="L122" s="36"/>
      <c r="M122" s="36"/>
      <c r="N122" s="36"/>
      <c r="O122" s="36"/>
      <c r="P122" s="36"/>
      <c r="Q122" s="36"/>
      <c r="R122" s="36"/>
      <c r="S122" s="36"/>
      <c r="T122" s="36"/>
      <c r="U122" s="36"/>
      <c r="V122" s="36"/>
      <c r="W122" s="36"/>
      <c r="X122" s="36"/>
      <c r="Y122" s="36"/>
      <c r="Z122" s="36"/>
    </row>
    <row r="123" spans="1:26" x14ac:dyDescent="0.25">
      <c r="A123" s="36"/>
      <c r="B123" s="36"/>
      <c r="C123" s="36"/>
      <c r="D123" s="99"/>
      <c r="E123" s="36"/>
      <c r="F123" s="36"/>
      <c r="G123" s="36"/>
      <c r="H123" s="36"/>
      <c r="I123" s="36"/>
      <c r="J123" s="36"/>
      <c r="K123" s="36"/>
      <c r="L123" s="36"/>
      <c r="M123" s="36"/>
      <c r="N123" s="36"/>
      <c r="O123" s="36"/>
      <c r="P123" s="36"/>
      <c r="Q123" s="36"/>
      <c r="R123" s="36"/>
      <c r="S123" s="36"/>
      <c r="T123" s="36"/>
      <c r="U123" s="36"/>
      <c r="V123" s="36"/>
      <c r="W123" s="36"/>
      <c r="X123" s="36"/>
      <c r="Y123" s="36"/>
      <c r="Z123" s="36"/>
    </row>
    <row r="124" spans="1:26" x14ac:dyDescent="0.25">
      <c r="A124" s="36"/>
      <c r="B124" s="36"/>
      <c r="C124" s="36"/>
      <c r="D124" s="99"/>
      <c r="E124" s="36"/>
      <c r="F124" s="36"/>
      <c r="G124" s="36"/>
      <c r="H124" s="36"/>
      <c r="I124" s="36"/>
      <c r="J124" s="36"/>
      <c r="K124" s="36"/>
      <c r="L124" s="36"/>
      <c r="M124" s="36"/>
      <c r="N124" s="36"/>
      <c r="O124" s="36"/>
      <c r="P124" s="36"/>
      <c r="Q124" s="36"/>
      <c r="R124" s="36"/>
      <c r="S124" s="36"/>
      <c r="T124" s="36"/>
      <c r="U124" s="36"/>
      <c r="V124" s="36"/>
      <c r="W124" s="36"/>
      <c r="X124" s="36"/>
      <c r="Y124" s="36"/>
      <c r="Z124" s="36"/>
    </row>
    <row r="125" spans="1:26" x14ac:dyDescent="0.25">
      <c r="A125" s="36"/>
      <c r="B125" s="36"/>
      <c r="C125" s="36"/>
      <c r="D125" s="99"/>
      <c r="E125" s="36"/>
      <c r="F125" s="36"/>
      <c r="G125" s="36"/>
      <c r="H125" s="36"/>
      <c r="I125" s="36"/>
      <c r="J125" s="36"/>
      <c r="K125" s="36"/>
      <c r="L125" s="36"/>
      <c r="M125" s="36"/>
      <c r="N125" s="36"/>
      <c r="O125" s="36"/>
      <c r="P125" s="36"/>
      <c r="Q125" s="36"/>
      <c r="R125" s="36"/>
      <c r="S125" s="36"/>
      <c r="T125" s="36"/>
      <c r="U125" s="36"/>
      <c r="V125" s="36"/>
      <c r="W125" s="36"/>
      <c r="X125" s="36"/>
      <c r="Y125" s="36"/>
      <c r="Z125" s="36"/>
    </row>
    <row r="126" spans="1:26" x14ac:dyDescent="0.25">
      <c r="A126" s="36"/>
      <c r="B126" s="36"/>
      <c r="C126" s="36"/>
      <c r="D126" s="99"/>
      <c r="E126" s="36"/>
      <c r="F126" s="36"/>
      <c r="G126" s="36"/>
      <c r="H126" s="36"/>
      <c r="I126" s="36"/>
      <c r="J126" s="36"/>
      <c r="K126" s="36"/>
      <c r="L126" s="36"/>
      <c r="M126" s="36"/>
      <c r="N126" s="36"/>
      <c r="O126" s="36"/>
      <c r="P126" s="36"/>
      <c r="Q126" s="36"/>
      <c r="R126" s="36"/>
      <c r="S126" s="36"/>
      <c r="T126" s="36"/>
      <c r="U126" s="36"/>
      <c r="V126" s="36"/>
      <c r="W126" s="36"/>
      <c r="X126" s="36"/>
      <c r="Y126" s="36"/>
      <c r="Z126" s="36"/>
    </row>
    <row r="127" spans="1:26" x14ac:dyDescent="0.25">
      <c r="A127" s="36"/>
      <c r="B127" s="36"/>
      <c r="C127" s="36"/>
      <c r="D127" s="99"/>
      <c r="E127" s="36"/>
      <c r="F127" s="36"/>
      <c r="G127" s="36"/>
      <c r="H127" s="36"/>
      <c r="I127" s="36"/>
      <c r="J127" s="36"/>
      <c r="K127" s="36"/>
      <c r="L127" s="36"/>
      <c r="M127" s="36"/>
      <c r="N127" s="36"/>
      <c r="O127" s="36"/>
      <c r="P127" s="36"/>
      <c r="Q127" s="36"/>
      <c r="R127" s="36"/>
      <c r="S127" s="36"/>
      <c r="T127" s="36"/>
      <c r="U127" s="36"/>
      <c r="V127" s="36"/>
      <c r="W127" s="36"/>
      <c r="X127" s="36"/>
      <c r="Y127" s="36"/>
      <c r="Z127" s="36"/>
    </row>
  </sheetData>
  <sheetProtection algorithmName="SHA-512" hashValue="az05qf5YLD6d7j0mY+AXx3CuWSz0j0RfMaZ/e5kbM6GftQd/+PNhg8xbR7oSEGLuUW1OpbAUDaRY9owXhgz9tQ==" saltValue="rOW3e+6ed1NS+fWy9RJVnA==" spinCount="100000" sheet="1" objects="1" scenarios="1"/>
  <mergeCells count="13">
    <mergeCell ref="B12:I12"/>
    <mergeCell ref="B45:B55"/>
    <mergeCell ref="E23:I23"/>
    <mergeCell ref="B25:D25"/>
    <mergeCell ref="B27:E27"/>
    <mergeCell ref="C32:E32"/>
    <mergeCell ref="F32:H32"/>
    <mergeCell ref="B34:B44"/>
    <mergeCell ref="B5:I5"/>
    <mergeCell ref="B6:I6"/>
    <mergeCell ref="B7:I7"/>
    <mergeCell ref="B10:I10"/>
    <mergeCell ref="B11:I11"/>
  </mergeCells>
  <conditionalFormatting sqref="G27:I29">
    <cfRule type="cellIs" dxfId="147" priority="2" operator="greaterThan">
      <formula>0.15</formula>
    </cfRule>
    <cfRule type="cellIs" dxfId="146" priority="3" operator="equal">
      <formula>0</formula>
    </cfRule>
    <cfRule type="cellIs" dxfId="145" priority="4" operator="greaterThan">
      <formula>0.15</formula>
    </cfRule>
  </conditionalFormatting>
  <conditionalFormatting sqref="C18">
    <cfRule type="expression" dxfId="144" priority="1">
      <formula>ISNA(C18)</formula>
    </cfRule>
  </conditionalFormatting>
  <pageMargins left="0.25" right="0.25" top="0.75" bottom="0.75" header="0.3" footer="0.3"/>
  <pageSetup scale="98" fitToHeight="0" orientation="landscape" r:id="rId1"/>
  <rowBreaks count="1" manualBreakCount="1">
    <brk id="28"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9"/>
  <sheetViews>
    <sheetView zoomScale="110" zoomScaleNormal="110" workbookViewId="0"/>
  </sheetViews>
  <sheetFormatPr defaultColWidth="9.140625" defaultRowHeight="15.75" x14ac:dyDescent="0.25"/>
  <cols>
    <col min="1" max="1" width="3.85546875" style="106" customWidth="1"/>
    <col min="2" max="2" width="15" style="106" customWidth="1"/>
    <col min="3" max="3" width="14.85546875" style="106" customWidth="1"/>
    <col min="4" max="4" width="15.28515625" style="179" customWidth="1"/>
    <col min="5" max="5" width="20.5703125" style="106" bestFit="1" customWidth="1"/>
    <col min="6" max="6" width="15.140625" style="106" customWidth="1"/>
    <col min="7" max="7" width="17" style="106" bestFit="1" customWidth="1"/>
    <col min="8" max="8" width="15.140625" style="106" customWidth="1"/>
    <col min="9" max="9" width="16" style="106" bestFit="1" customWidth="1"/>
    <col min="10" max="10" width="3.7109375" style="106" customWidth="1"/>
    <col min="11" max="11" width="9.140625" style="106"/>
    <col min="12" max="12" width="0" style="106" hidden="1" customWidth="1"/>
    <col min="13" max="13" width="16.5703125" style="106" hidden="1" customWidth="1"/>
    <col min="14" max="14" width="17.42578125" style="106" hidden="1" customWidth="1"/>
    <col min="15" max="16384" width="9.140625" style="106"/>
  </cols>
  <sheetData>
    <row r="1" spans="1:26" x14ac:dyDescent="0.25">
      <c r="A1" s="103"/>
      <c r="B1" s="103"/>
      <c r="C1" s="103"/>
      <c r="D1" s="104"/>
      <c r="E1" s="103"/>
      <c r="F1" s="103"/>
      <c r="G1" s="103"/>
      <c r="H1" s="103"/>
      <c r="I1" s="103"/>
      <c r="J1" s="103"/>
      <c r="K1" s="105"/>
      <c r="L1" s="105"/>
      <c r="M1" s="105"/>
      <c r="N1" s="105"/>
      <c r="O1" s="105"/>
      <c r="P1" s="105"/>
      <c r="Q1" s="105"/>
      <c r="R1" s="105"/>
      <c r="S1" s="105"/>
      <c r="T1" s="105"/>
      <c r="U1" s="105"/>
      <c r="V1" s="105"/>
      <c r="W1" s="105"/>
      <c r="X1" s="105"/>
      <c r="Y1" s="105"/>
      <c r="Z1" s="105"/>
    </row>
    <row r="2" spans="1:26" ht="18.75" x14ac:dyDescent="0.3">
      <c r="A2" s="107" t="s">
        <v>644</v>
      </c>
      <c r="B2" s="108"/>
      <c r="C2" s="108"/>
      <c r="D2" s="109"/>
      <c r="E2" s="108"/>
      <c r="F2" s="108"/>
      <c r="G2" s="108"/>
      <c r="H2" s="108"/>
      <c r="I2" s="108"/>
      <c r="J2" s="110"/>
      <c r="K2" s="105"/>
      <c r="L2" s="105"/>
      <c r="M2" s="105"/>
      <c r="N2" s="105"/>
      <c r="O2" s="105"/>
      <c r="P2" s="105"/>
      <c r="Q2" s="105"/>
      <c r="R2" s="105"/>
      <c r="S2" s="105"/>
      <c r="T2" s="105"/>
      <c r="U2" s="105"/>
      <c r="V2" s="105"/>
      <c r="W2" s="105"/>
      <c r="X2" s="105"/>
      <c r="Y2" s="105"/>
      <c r="Z2" s="105"/>
    </row>
    <row r="3" spans="1:26" x14ac:dyDescent="0.25">
      <c r="A3" s="111"/>
      <c r="B3" s="103"/>
      <c r="C3" s="103"/>
      <c r="D3" s="103"/>
      <c r="E3" s="103"/>
      <c r="F3" s="103"/>
      <c r="G3" s="103"/>
      <c r="H3" s="103"/>
      <c r="I3" s="103"/>
      <c r="J3" s="103"/>
      <c r="K3" s="105"/>
      <c r="L3" s="105"/>
      <c r="M3" s="105"/>
      <c r="N3" s="105"/>
      <c r="O3" s="105"/>
      <c r="P3" s="105"/>
      <c r="Q3" s="105"/>
      <c r="R3" s="105"/>
      <c r="S3" s="105"/>
      <c r="T3" s="105"/>
      <c r="U3" s="105"/>
      <c r="V3" s="105"/>
      <c r="W3" s="105"/>
      <c r="X3" s="105"/>
      <c r="Y3" s="105"/>
      <c r="Z3" s="105"/>
    </row>
    <row r="4" spans="1:26" x14ac:dyDescent="0.25">
      <c r="A4" s="112" t="s">
        <v>591</v>
      </c>
      <c r="B4" s="113"/>
      <c r="C4" s="114"/>
      <c r="D4" s="111"/>
      <c r="E4" s="111"/>
      <c r="F4" s="111"/>
      <c r="G4" s="111"/>
      <c r="H4" s="111"/>
      <c r="I4" s="111"/>
      <c r="J4" s="111"/>
      <c r="K4" s="105"/>
      <c r="L4" s="105"/>
      <c r="M4" s="105"/>
      <c r="N4" s="105"/>
      <c r="O4" s="105"/>
      <c r="P4" s="105"/>
      <c r="Q4" s="105"/>
      <c r="R4" s="105"/>
      <c r="S4" s="105"/>
      <c r="T4" s="105"/>
      <c r="U4" s="105"/>
      <c r="V4" s="105"/>
      <c r="W4" s="105"/>
      <c r="X4" s="105"/>
      <c r="Y4" s="105"/>
      <c r="Z4" s="105"/>
    </row>
    <row r="5" spans="1:26" ht="15.75" customHeight="1" x14ac:dyDescent="0.25">
      <c r="A5" s="103"/>
      <c r="B5" s="298" t="s">
        <v>645</v>
      </c>
      <c r="C5" s="298"/>
      <c r="D5" s="298"/>
      <c r="E5" s="298"/>
      <c r="F5" s="298"/>
      <c r="G5" s="298"/>
      <c r="H5" s="298"/>
      <c r="I5" s="298"/>
      <c r="J5" s="103"/>
      <c r="K5" s="105"/>
      <c r="L5" s="105"/>
      <c r="M5" s="105"/>
      <c r="N5" s="105"/>
      <c r="O5" s="105"/>
      <c r="P5" s="105"/>
      <c r="Q5" s="105"/>
      <c r="R5" s="105"/>
      <c r="S5" s="105"/>
      <c r="T5" s="105"/>
      <c r="U5" s="105"/>
      <c r="V5" s="105"/>
      <c r="W5" s="105"/>
      <c r="X5" s="105"/>
      <c r="Y5" s="105"/>
      <c r="Z5" s="105"/>
    </row>
    <row r="6" spans="1:26" ht="15.75" customHeight="1" x14ac:dyDescent="0.25">
      <c r="A6" s="103"/>
      <c r="B6" s="299" t="s">
        <v>651</v>
      </c>
      <c r="C6" s="299"/>
      <c r="D6" s="299"/>
      <c r="E6" s="299"/>
      <c r="F6" s="299"/>
      <c r="G6" s="299"/>
      <c r="H6" s="299"/>
      <c r="I6" s="299"/>
      <c r="J6" s="103"/>
      <c r="K6" s="105"/>
      <c r="L6" s="105"/>
      <c r="M6" s="105"/>
      <c r="N6" s="105"/>
      <c r="O6" s="105"/>
      <c r="P6" s="105"/>
      <c r="Q6" s="105"/>
      <c r="R6" s="105"/>
      <c r="S6" s="105"/>
      <c r="T6" s="105"/>
      <c r="U6" s="105"/>
      <c r="V6" s="105"/>
      <c r="W6" s="105"/>
      <c r="X6" s="105"/>
      <c r="Y6" s="105"/>
      <c r="Z6" s="105"/>
    </row>
    <row r="7" spans="1:26" ht="31.5" customHeight="1" x14ac:dyDescent="0.25">
      <c r="A7" s="103"/>
      <c r="B7" s="300" t="s">
        <v>588</v>
      </c>
      <c r="C7" s="300"/>
      <c r="D7" s="300"/>
      <c r="E7" s="300"/>
      <c r="F7" s="300"/>
      <c r="G7" s="300"/>
      <c r="H7" s="300"/>
      <c r="I7" s="300"/>
      <c r="J7" s="103"/>
      <c r="K7" s="105"/>
      <c r="L7" s="105"/>
      <c r="M7" s="105"/>
      <c r="N7" s="105"/>
      <c r="O7" s="105"/>
      <c r="P7" s="105"/>
      <c r="Q7" s="105"/>
      <c r="R7" s="105"/>
      <c r="S7" s="105"/>
      <c r="T7" s="105"/>
      <c r="U7" s="105"/>
      <c r="V7" s="105"/>
      <c r="W7" s="105"/>
      <c r="X7" s="105"/>
      <c r="Y7" s="105"/>
      <c r="Z7" s="105"/>
    </row>
    <row r="8" spans="1:26" ht="15.75" customHeight="1" x14ac:dyDescent="0.25">
      <c r="A8" s="103"/>
      <c r="B8" s="299" t="s">
        <v>593</v>
      </c>
      <c r="C8" s="299"/>
      <c r="D8" s="299"/>
      <c r="E8" s="299"/>
      <c r="F8" s="299"/>
      <c r="G8" s="299"/>
      <c r="H8" s="299"/>
      <c r="I8" s="299"/>
      <c r="J8" s="115"/>
      <c r="K8" s="105"/>
      <c r="L8" s="105"/>
      <c r="M8" s="105"/>
      <c r="N8" s="105"/>
      <c r="O8" s="105"/>
      <c r="P8" s="105"/>
      <c r="Q8" s="105"/>
      <c r="R8" s="105"/>
      <c r="S8" s="105"/>
      <c r="T8" s="105"/>
      <c r="U8" s="105"/>
      <c r="V8" s="105"/>
      <c r="W8" s="105"/>
      <c r="X8" s="105"/>
      <c r="Y8" s="105"/>
      <c r="Z8" s="105"/>
    </row>
    <row r="9" spans="1:26" ht="31.5" customHeight="1" x14ac:dyDescent="0.25">
      <c r="A9" s="103"/>
      <c r="B9" s="271" t="s">
        <v>594</v>
      </c>
      <c r="C9" s="271"/>
      <c r="D9" s="271"/>
      <c r="E9" s="271"/>
      <c r="F9" s="271"/>
      <c r="G9" s="271"/>
      <c r="H9" s="271"/>
      <c r="I9" s="271"/>
      <c r="J9" s="115"/>
      <c r="K9" s="105"/>
      <c r="L9" s="105"/>
      <c r="M9" s="105"/>
      <c r="N9" s="105"/>
      <c r="O9" s="105"/>
      <c r="P9" s="105"/>
      <c r="Q9" s="105"/>
      <c r="R9" s="105"/>
      <c r="S9" s="105"/>
      <c r="T9" s="105"/>
      <c r="U9" s="105"/>
      <c r="V9" s="105"/>
      <c r="W9" s="105"/>
      <c r="X9" s="105"/>
      <c r="Y9" s="105"/>
      <c r="Z9" s="105"/>
    </row>
    <row r="10" spans="1:26" s="119" customFormat="1" ht="6.75" x14ac:dyDescent="0.15">
      <c r="A10" s="116"/>
      <c r="B10" s="117"/>
      <c r="C10" s="117"/>
      <c r="D10" s="117"/>
      <c r="E10" s="117"/>
      <c r="F10" s="117"/>
      <c r="G10" s="117"/>
      <c r="H10" s="117"/>
      <c r="I10" s="117"/>
      <c r="J10" s="117"/>
      <c r="K10" s="118"/>
      <c r="L10" s="118"/>
      <c r="M10" s="118"/>
      <c r="N10" s="118"/>
      <c r="O10" s="118"/>
      <c r="P10" s="118"/>
      <c r="Q10" s="118"/>
      <c r="R10" s="118"/>
      <c r="S10" s="118"/>
      <c r="T10" s="118"/>
      <c r="U10" s="118"/>
      <c r="V10" s="118"/>
      <c r="W10" s="118"/>
      <c r="X10" s="118"/>
      <c r="Y10" s="118"/>
      <c r="Z10" s="118"/>
    </row>
    <row r="11" spans="1:26" x14ac:dyDescent="0.25">
      <c r="A11" s="112" t="s">
        <v>595</v>
      </c>
      <c r="B11" s="267"/>
      <c r="C11" s="268"/>
      <c r="D11" s="120"/>
      <c r="E11" s="120"/>
      <c r="F11" s="120"/>
      <c r="G11" s="120"/>
      <c r="H11" s="120"/>
      <c r="I11" s="120"/>
      <c r="J11" s="120"/>
      <c r="K11" s="105"/>
      <c r="L11" s="105"/>
      <c r="M11" s="105"/>
      <c r="N11" s="105"/>
      <c r="O11" s="105"/>
      <c r="P11" s="105"/>
      <c r="Q11" s="105"/>
      <c r="R11" s="105"/>
      <c r="S11" s="105"/>
      <c r="T11" s="105"/>
      <c r="U11" s="105"/>
      <c r="V11" s="105"/>
      <c r="W11" s="105"/>
      <c r="X11" s="105"/>
      <c r="Y11" s="105"/>
      <c r="Z11" s="105"/>
    </row>
    <row r="12" spans="1:26" ht="31.5" customHeight="1" x14ac:dyDescent="0.25">
      <c r="A12" s="103"/>
      <c r="B12" s="271" t="s">
        <v>652</v>
      </c>
      <c r="C12" s="271"/>
      <c r="D12" s="271"/>
      <c r="E12" s="271"/>
      <c r="F12" s="271"/>
      <c r="G12" s="271"/>
      <c r="H12" s="271"/>
      <c r="I12" s="271"/>
      <c r="J12" s="115"/>
      <c r="K12" s="105"/>
      <c r="L12" s="105"/>
      <c r="M12" s="105"/>
      <c r="N12" s="105"/>
      <c r="O12" s="105"/>
      <c r="P12" s="105"/>
      <c r="Q12" s="105"/>
      <c r="R12" s="105"/>
      <c r="S12" s="105"/>
      <c r="T12" s="105"/>
      <c r="U12" s="105"/>
      <c r="V12" s="105"/>
      <c r="W12" s="105"/>
      <c r="X12" s="105"/>
      <c r="Y12" s="105"/>
      <c r="Z12" s="105"/>
    </row>
    <row r="13" spans="1:26" ht="31.5" customHeight="1" x14ac:dyDescent="0.25">
      <c r="A13" s="103"/>
      <c r="B13" s="299" t="s">
        <v>597</v>
      </c>
      <c r="C13" s="299"/>
      <c r="D13" s="299"/>
      <c r="E13" s="299"/>
      <c r="F13" s="299"/>
      <c r="G13" s="299"/>
      <c r="H13" s="299"/>
      <c r="I13" s="299"/>
      <c r="J13" s="115"/>
      <c r="K13" s="105"/>
      <c r="L13" s="105"/>
      <c r="M13" s="105"/>
      <c r="N13" s="105"/>
      <c r="O13" s="105"/>
      <c r="P13" s="105"/>
      <c r="Q13" s="105"/>
      <c r="R13" s="105"/>
      <c r="S13" s="105"/>
      <c r="T13" s="105"/>
      <c r="U13" s="105"/>
      <c r="V13" s="105"/>
      <c r="W13" s="105"/>
      <c r="X13" s="105"/>
      <c r="Y13" s="105"/>
      <c r="Z13" s="105"/>
    </row>
    <row r="14" spans="1:26" ht="31.5" customHeight="1" x14ac:dyDescent="0.25">
      <c r="A14" s="103"/>
      <c r="B14" s="299" t="s">
        <v>598</v>
      </c>
      <c r="C14" s="299"/>
      <c r="D14" s="299"/>
      <c r="E14" s="299"/>
      <c r="F14" s="299"/>
      <c r="G14" s="299"/>
      <c r="H14" s="299"/>
      <c r="I14" s="299"/>
      <c r="J14" s="115"/>
      <c r="K14" s="105"/>
      <c r="L14" s="105"/>
      <c r="M14" s="105"/>
      <c r="N14" s="105"/>
      <c r="O14" s="105"/>
      <c r="P14" s="105"/>
      <c r="Q14" s="105"/>
      <c r="R14" s="105"/>
      <c r="S14" s="105"/>
      <c r="T14" s="105"/>
      <c r="U14" s="105"/>
      <c r="V14" s="105"/>
      <c r="W14" s="105"/>
      <c r="X14" s="105"/>
      <c r="Y14" s="105"/>
      <c r="Z14" s="105"/>
    </row>
    <row r="15" spans="1:26" x14ac:dyDescent="0.25">
      <c r="A15" s="115"/>
      <c r="B15" s="115"/>
      <c r="C15" s="115"/>
      <c r="D15" s="115"/>
      <c r="E15" s="115"/>
      <c r="F15" s="115"/>
      <c r="G15" s="115"/>
      <c r="H15" s="115"/>
      <c r="I15" s="115"/>
      <c r="J15" s="103"/>
      <c r="K15" s="105"/>
      <c r="L15" s="105"/>
      <c r="M15" s="105"/>
      <c r="N15" s="105"/>
      <c r="O15" s="105"/>
      <c r="P15" s="105"/>
      <c r="Q15" s="105"/>
      <c r="R15" s="105"/>
      <c r="S15" s="105"/>
      <c r="T15" s="105"/>
      <c r="U15" s="105"/>
      <c r="V15" s="105"/>
      <c r="W15" s="105"/>
      <c r="X15" s="105"/>
      <c r="Y15" s="105"/>
      <c r="Z15" s="105"/>
    </row>
    <row r="16" spans="1:26" x14ac:dyDescent="0.25">
      <c r="A16" s="121" t="s">
        <v>646</v>
      </c>
      <c r="B16" s="108"/>
      <c r="C16" s="109"/>
      <c r="D16" s="108"/>
      <c r="E16" s="108"/>
      <c r="F16" s="108"/>
      <c r="G16" s="108"/>
      <c r="H16" s="108"/>
      <c r="I16" s="108"/>
      <c r="J16" s="110"/>
      <c r="K16" s="105"/>
      <c r="L16" s="105"/>
      <c r="M16" s="105"/>
      <c r="N16" s="105"/>
      <c r="O16" s="105"/>
      <c r="P16" s="105"/>
      <c r="Q16" s="105"/>
      <c r="R16" s="105"/>
      <c r="S16" s="105"/>
      <c r="T16" s="105"/>
      <c r="U16" s="105"/>
      <c r="V16" s="105"/>
      <c r="W16" s="105"/>
      <c r="X16" s="105"/>
      <c r="Y16" s="105"/>
      <c r="Z16" s="105"/>
    </row>
    <row r="17" spans="1:26" x14ac:dyDescent="0.25">
      <c r="A17" s="115"/>
      <c r="B17" s="115"/>
      <c r="C17" s="115"/>
      <c r="D17" s="115"/>
      <c r="E17" s="115"/>
      <c r="F17" s="115"/>
      <c r="G17" s="115"/>
      <c r="H17" s="115"/>
      <c r="I17" s="115"/>
      <c r="J17" s="103"/>
      <c r="K17" s="105"/>
      <c r="L17" s="105"/>
      <c r="M17" s="105"/>
      <c r="N17" s="105"/>
      <c r="O17" s="105"/>
      <c r="P17" s="105"/>
      <c r="Q17" s="105"/>
      <c r="R17" s="105"/>
      <c r="S17" s="105"/>
      <c r="T17" s="105"/>
      <c r="U17" s="105"/>
      <c r="V17" s="105"/>
      <c r="W17" s="105"/>
      <c r="X17" s="105"/>
      <c r="Y17" s="105"/>
      <c r="Z17" s="105"/>
    </row>
    <row r="18" spans="1:26" x14ac:dyDescent="0.25">
      <c r="A18" s="115"/>
      <c r="B18" s="281" t="s">
        <v>579</v>
      </c>
      <c r="C18" s="282"/>
      <c r="D18" s="278"/>
      <c r="E18" s="279"/>
      <c r="F18" s="115"/>
      <c r="G18" s="115"/>
      <c r="H18" s="115"/>
      <c r="I18" s="115"/>
      <c r="J18" s="103"/>
      <c r="K18" s="105"/>
      <c r="L18" s="122" t="str">
        <f>IF(D20="County","Unincorporated "&amp;D18,IF(AND(D20="Municipality",LEN(D22)&gt;2),D22&amp;" - "&amp;D18,""))</f>
        <v/>
      </c>
      <c r="M18" s="105"/>
      <c r="N18" s="105"/>
      <c r="O18" s="105"/>
      <c r="P18" s="105"/>
      <c r="Q18" s="105"/>
      <c r="R18" s="105"/>
      <c r="S18" s="105"/>
      <c r="T18" s="105"/>
      <c r="U18" s="105"/>
      <c r="V18" s="105"/>
      <c r="W18" s="105"/>
      <c r="X18" s="105"/>
      <c r="Y18" s="105"/>
      <c r="Z18" s="105"/>
    </row>
    <row r="19" spans="1:26" s="119" customFormat="1" ht="6.75" x14ac:dyDescent="0.15">
      <c r="A19" s="123"/>
      <c r="B19" s="124"/>
      <c r="D19" s="124"/>
      <c r="E19" s="124"/>
      <c r="F19" s="123"/>
      <c r="G19" s="123"/>
      <c r="H19" s="123"/>
      <c r="I19" s="123"/>
      <c r="J19" s="124"/>
      <c r="K19" s="118"/>
      <c r="L19" s="118"/>
      <c r="M19" s="118"/>
      <c r="N19" s="118"/>
      <c r="O19" s="118"/>
      <c r="P19" s="118"/>
      <c r="Q19" s="118"/>
      <c r="R19" s="118"/>
      <c r="S19" s="118"/>
      <c r="T19" s="118"/>
      <c r="U19" s="118"/>
      <c r="V19" s="118"/>
      <c r="W19" s="118"/>
      <c r="X19" s="118"/>
      <c r="Y19" s="118"/>
      <c r="Z19" s="118"/>
    </row>
    <row r="20" spans="1:26" x14ac:dyDescent="0.25">
      <c r="A20" s="115"/>
      <c r="B20" s="281" t="s">
        <v>580</v>
      </c>
      <c r="C20" s="282"/>
      <c r="D20" s="278"/>
      <c r="E20" s="279"/>
      <c r="F20" s="115"/>
      <c r="G20" s="115"/>
      <c r="H20" s="115"/>
      <c r="I20" s="115"/>
      <c r="J20" s="103"/>
      <c r="K20" s="105"/>
      <c r="L20" s="105"/>
      <c r="M20" s="105"/>
      <c r="N20" s="105"/>
      <c r="O20" s="105"/>
      <c r="P20" s="105"/>
      <c r="Q20" s="105"/>
      <c r="R20" s="105"/>
      <c r="S20" s="105"/>
      <c r="T20" s="105"/>
      <c r="U20" s="105"/>
      <c r="V20" s="105"/>
      <c r="W20" s="105"/>
      <c r="X20" s="105"/>
      <c r="Y20" s="105"/>
      <c r="Z20" s="105"/>
    </row>
    <row r="21" spans="1:26" s="119" customFormat="1" ht="6.75" x14ac:dyDescent="0.15">
      <c r="A21" s="123"/>
      <c r="B21" s="124"/>
      <c r="D21" s="124"/>
      <c r="E21" s="124"/>
      <c r="F21" s="123"/>
      <c r="G21" s="123"/>
      <c r="H21" s="123"/>
      <c r="I21" s="123"/>
      <c r="J21" s="124"/>
      <c r="K21" s="118"/>
      <c r="L21" s="118"/>
      <c r="M21" s="118"/>
      <c r="N21" s="118"/>
      <c r="O21" s="118"/>
      <c r="P21" s="118"/>
      <c r="Q21" s="118"/>
      <c r="R21" s="118"/>
      <c r="S21" s="118"/>
      <c r="T21" s="118"/>
      <c r="U21" s="118"/>
      <c r="V21" s="118"/>
      <c r="W21" s="118"/>
      <c r="X21" s="118"/>
      <c r="Y21" s="118"/>
      <c r="Z21" s="118"/>
    </row>
    <row r="22" spans="1:26" x14ac:dyDescent="0.25">
      <c r="A22" s="115"/>
      <c r="B22" s="283" t="s">
        <v>581</v>
      </c>
      <c r="C22" s="283"/>
      <c r="D22" s="280"/>
      <c r="E22" s="280"/>
      <c r="F22" s="115"/>
      <c r="G22" s="115"/>
      <c r="H22" s="115"/>
      <c r="I22" s="115"/>
      <c r="J22" s="103"/>
      <c r="K22" s="105"/>
      <c r="L22" s="105"/>
      <c r="M22" s="105"/>
      <c r="N22" s="105"/>
      <c r="O22" s="105"/>
      <c r="P22" s="105"/>
      <c r="Q22" s="105"/>
      <c r="R22" s="105"/>
      <c r="S22" s="105"/>
      <c r="T22" s="105"/>
      <c r="U22" s="105"/>
      <c r="V22" s="105"/>
      <c r="W22" s="105"/>
      <c r="X22" s="105"/>
      <c r="Y22" s="105"/>
      <c r="Z22" s="105"/>
    </row>
    <row r="23" spans="1:26" x14ac:dyDescent="0.25">
      <c r="A23" s="115"/>
      <c r="B23" s="115"/>
      <c r="C23" s="115"/>
      <c r="D23" s="115"/>
      <c r="E23" s="115"/>
      <c r="F23" s="115"/>
      <c r="G23" s="115"/>
      <c r="H23" s="115"/>
      <c r="I23" s="115"/>
      <c r="J23" s="103"/>
      <c r="K23" s="105"/>
      <c r="L23" s="105"/>
      <c r="M23" s="105"/>
      <c r="N23" s="105"/>
      <c r="O23" s="105"/>
      <c r="P23" s="105"/>
      <c r="Q23" s="105"/>
      <c r="R23" s="105"/>
      <c r="S23" s="105"/>
      <c r="T23" s="105"/>
      <c r="U23" s="105"/>
      <c r="V23" s="105"/>
      <c r="W23" s="105"/>
      <c r="X23" s="105"/>
      <c r="Y23" s="105"/>
      <c r="Z23" s="105"/>
    </row>
    <row r="24" spans="1:26" x14ac:dyDescent="0.25">
      <c r="A24" s="121" t="s">
        <v>599</v>
      </c>
      <c r="B24" s="108"/>
      <c r="C24" s="109"/>
      <c r="D24" s="108"/>
      <c r="E24" s="108"/>
      <c r="F24" s="108"/>
      <c r="G24" s="108"/>
      <c r="H24" s="108"/>
      <c r="I24" s="108"/>
      <c r="J24" s="110"/>
      <c r="K24" s="105"/>
      <c r="L24" s="105"/>
      <c r="M24" s="105"/>
      <c r="N24" s="105"/>
      <c r="O24" s="105"/>
      <c r="P24" s="105"/>
      <c r="Q24" s="105"/>
      <c r="R24" s="105"/>
      <c r="S24" s="105"/>
      <c r="T24" s="105"/>
      <c r="U24" s="105"/>
      <c r="V24" s="105"/>
      <c r="W24" s="105"/>
      <c r="X24" s="105"/>
      <c r="Y24" s="105"/>
      <c r="Z24" s="105"/>
    </row>
    <row r="25" spans="1:26" x14ac:dyDescent="0.25">
      <c r="A25" s="125"/>
      <c r="B25" s="103"/>
      <c r="C25" s="104"/>
      <c r="D25" s="103"/>
      <c r="E25" s="103"/>
      <c r="F25" s="103"/>
      <c r="G25" s="103"/>
      <c r="H25" s="103"/>
      <c r="I25" s="103"/>
      <c r="J25" s="103"/>
      <c r="K25" s="105"/>
      <c r="L25" s="105"/>
      <c r="M25" s="105"/>
      <c r="N25" s="105"/>
      <c r="O25" s="105"/>
      <c r="P25" s="105"/>
      <c r="Q25" s="105"/>
      <c r="R25" s="105"/>
      <c r="S25" s="105"/>
      <c r="T25" s="105"/>
      <c r="U25" s="105"/>
      <c r="V25" s="105"/>
      <c r="W25" s="105"/>
      <c r="X25" s="105"/>
      <c r="Y25" s="105"/>
      <c r="Z25" s="105"/>
    </row>
    <row r="26" spans="1:26" ht="31.5" x14ac:dyDescent="0.25">
      <c r="A26" s="103"/>
      <c r="B26" s="126" t="s">
        <v>600</v>
      </c>
      <c r="C26" s="126" t="s">
        <v>601</v>
      </c>
      <c r="D26" s="103"/>
      <c r="E26" s="126" t="s">
        <v>650</v>
      </c>
      <c r="F26" s="126" t="s">
        <v>618</v>
      </c>
      <c r="G26" s="103"/>
      <c r="H26" s="103"/>
      <c r="I26" s="103"/>
      <c r="J26" s="103"/>
      <c r="K26" s="105"/>
      <c r="L26" s="105"/>
      <c r="M26" s="105"/>
      <c r="N26" s="105"/>
      <c r="O26" s="105"/>
      <c r="P26" s="105"/>
      <c r="Q26" s="105"/>
      <c r="R26" s="105"/>
      <c r="S26" s="105"/>
      <c r="T26" s="105"/>
      <c r="U26" s="105"/>
      <c r="V26" s="105"/>
      <c r="W26" s="105"/>
      <c r="X26" s="105"/>
      <c r="Y26" s="105"/>
      <c r="Z26" s="105"/>
    </row>
    <row r="27" spans="1:26" x14ac:dyDescent="0.25">
      <c r="A27" s="103"/>
      <c r="B27" s="127" t="s">
        <v>603</v>
      </c>
      <c r="C27" s="53"/>
      <c r="D27" s="103"/>
      <c r="E27" s="127"/>
      <c r="F27" s="128"/>
      <c r="G27" s="103"/>
      <c r="H27" s="103"/>
      <c r="I27" s="103"/>
      <c r="J27" s="103"/>
      <c r="K27" s="105"/>
      <c r="L27" s="105"/>
      <c r="M27" s="105"/>
      <c r="N27" s="105"/>
      <c r="O27" s="105"/>
      <c r="P27" s="105"/>
      <c r="Q27" s="105"/>
      <c r="R27" s="105"/>
      <c r="S27" s="105"/>
      <c r="T27" s="105"/>
      <c r="U27" s="105"/>
      <c r="V27" s="105"/>
      <c r="W27" s="105"/>
      <c r="X27" s="105"/>
      <c r="Y27" s="105"/>
      <c r="Z27" s="105"/>
    </row>
    <row r="28" spans="1:26" x14ac:dyDescent="0.25">
      <c r="A28" s="103"/>
      <c r="B28" s="127" t="s">
        <v>604</v>
      </c>
      <c r="C28" s="53" t="e">
        <f>C27*(1+F28)</f>
        <v>#N/A</v>
      </c>
      <c r="D28" s="103"/>
      <c r="E28" s="129">
        <v>44652</v>
      </c>
      <c r="F28" s="255" t="e">
        <f>M46</f>
        <v>#N/A</v>
      </c>
      <c r="G28" s="103"/>
      <c r="H28" s="103"/>
      <c r="I28" s="103"/>
      <c r="J28" s="103"/>
      <c r="K28" s="105"/>
      <c r="L28" s="105"/>
      <c r="M28" s="105"/>
      <c r="N28" s="105"/>
      <c r="O28" s="105"/>
      <c r="P28" s="105"/>
      <c r="Q28" s="105"/>
      <c r="R28" s="105"/>
      <c r="S28" s="105"/>
      <c r="T28" s="105"/>
      <c r="U28" s="105"/>
      <c r="V28" s="105"/>
      <c r="W28" s="105"/>
      <c r="X28" s="105"/>
      <c r="Y28" s="105"/>
      <c r="Z28" s="105"/>
    </row>
    <row r="29" spans="1:26" x14ac:dyDescent="0.25">
      <c r="A29" s="103"/>
      <c r="B29" s="103"/>
      <c r="C29" s="104"/>
      <c r="D29" s="103"/>
      <c r="E29" s="103"/>
      <c r="F29" s="103"/>
      <c r="G29" s="103"/>
      <c r="H29" s="103"/>
      <c r="I29" s="103"/>
      <c r="J29" s="103"/>
      <c r="K29" s="105"/>
      <c r="L29" s="105"/>
      <c r="M29" s="105"/>
      <c r="N29" s="105"/>
      <c r="O29" s="105"/>
      <c r="P29" s="105"/>
      <c r="Q29" s="105"/>
      <c r="R29" s="105"/>
      <c r="S29" s="105"/>
      <c r="T29" s="105"/>
      <c r="U29" s="105"/>
      <c r="V29" s="105"/>
      <c r="W29" s="105"/>
      <c r="X29" s="105"/>
      <c r="Y29" s="105"/>
      <c r="Z29" s="105"/>
    </row>
    <row r="30" spans="1:26" x14ac:dyDescent="0.25">
      <c r="A30" s="121" t="s">
        <v>605</v>
      </c>
      <c r="B30" s="108"/>
      <c r="C30" s="108"/>
      <c r="D30" s="109"/>
      <c r="E30" s="108"/>
      <c r="F30" s="108"/>
      <c r="G30" s="108"/>
      <c r="H30" s="108"/>
      <c r="I30" s="108"/>
      <c r="J30" s="110"/>
      <c r="K30" s="105"/>
      <c r="L30" s="105"/>
      <c r="M30" s="105"/>
      <c r="N30" s="105"/>
      <c r="O30" s="105"/>
      <c r="P30" s="105"/>
      <c r="Q30" s="105"/>
      <c r="R30" s="105"/>
      <c r="S30" s="105"/>
      <c r="T30" s="105"/>
      <c r="U30" s="105"/>
      <c r="V30" s="105"/>
      <c r="W30" s="105"/>
      <c r="X30" s="105"/>
      <c r="Y30" s="105"/>
      <c r="Z30" s="105"/>
    </row>
    <row r="31" spans="1:26" x14ac:dyDescent="0.25">
      <c r="A31" s="125"/>
      <c r="B31" s="103"/>
      <c r="C31" s="103"/>
      <c r="D31" s="104"/>
      <c r="E31" s="103"/>
      <c r="F31" s="103"/>
      <c r="G31" s="103"/>
      <c r="H31" s="103"/>
      <c r="I31" s="103"/>
      <c r="J31" s="103"/>
      <c r="K31" s="105"/>
      <c r="L31" s="105"/>
      <c r="M31" s="105"/>
      <c r="N31" s="105"/>
      <c r="O31" s="105"/>
      <c r="P31" s="105"/>
      <c r="Q31" s="105"/>
      <c r="R31" s="105"/>
      <c r="S31" s="105"/>
      <c r="T31" s="105"/>
      <c r="U31" s="105"/>
      <c r="V31" s="105"/>
      <c r="W31" s="105"/>
      <c r="X31" s="105"/>
      <c r="Y31" s="105"/>
      <c r="Z31" s="105"/>
    </row>
    <row r="32" spans="1:26" x14ac:dyDescent="0.25">
      <c r="A32" s="103"/>
      <c r="B32" s="125"/>
      <c r="C32" s="130" t="s">
        <v>606</v>
      </c>
      <c r="D32" s="104"/>
      <c r="E32" s="103"/>
      <c r="F32" s="103"/>
      <c r="G32" s="103"/>
      <c r="H32" s="103"/>
      <c r="I32" s="103"/>
      <c r="J32" s="103"/>
      <c r="K32" s="105"/>
      <c r="L32" s="105"/>
      <c r="M32" s="105"/>
      <c r="N32" s="105"/>
      <c r="O32" s="105"/>
      <c r="P32" s="105"/>
      <c r="Q32" s="105"/>
      <c r="R32" s="105"/>
      <c r="S32" s="105"/>
      <c r="T32" s="105"/>
      <c r="U32" s="105"/>
      <c r="V32" s="105"/>
      <c r="W32" s="105"/>
      <c r="X32" s="105"/>
      <c r="Y32" s="105"/>
      <c r="Z32" s="105"/>
    </row>
    <row r="33" spans="1:26" x14ac:dyDescent="0.25">
      <c r="A33" s="103"/>
      <c r="B33" s="103"/>
      <c r="C33" s="103"/>
      <c r="D33" s="130"/>
      <c r="E33" s="302" t="s">
        <v>601</v>
      </c>
      <c r="F33" s="303"/>
      <c r="G33" s="303"/>
      <c r="H33" s="303"/>
      <c r="I33" s="304"/>
      <c r="J33" s="103"/>
      <c r="K33" s="105"/>
      <c r="L33" s="105"/>
      <c r="M33" s="105"/>
      <c r="N33" s="105"/>
      <c r="O33" s="105"/>
      <c r="P33" s="105"/>
      <c r="Q33" s="105"/>
      <c r="R33" s="105"/>
      <c r="S33" s="105"/>
      <c r="T33" s="105"/>
      <c r="U33" s="105"/>
      <c r="V33" s="105"/>
      <c r="W33" s="105"/>
      <c r="X33" s="105"/>
      <c r="Y33" s="105"/>
      <c r="Z33" s="105"/>
    </row>
    <row r="34" spans="1:26" ht="32.25" thickBot="1" x14ac:dyDescent="0.3">
      <c r="A34" s="103"/>
      <c r="B34" s="103"/>
      <c r="C34" s="103"/>
      <c r="D34" s="103"/>
      <c r="E34" s="131" t="s">
        <v>607</v>
      </c>
      <c r="F34" s="131" t="s">
        <v>608</v>
      </c>
      <c r="G34" s="131" t="s">
        <v>609</v>
      </c>
      <c r="H34" s="131" t="s">
        <v>610</v>
      </c>
      <c r="I34" s="131" t="s">
        <v>611</v>
      </c>
      <c r="J34" s="103"/>
      <c r="K34" s="105"/>
      <c r="L34" s="105"/>
      <c r="M34" s="105"/>
      <c r="N34" s="105"/>
      <c r="O34" s="105"/>
      <c r="P34" s="105"/>
      <c r="Q34" s="105"/>
      <c r="R34" s="105"/>
      <c r="S34" s="105"/>
      <c r="T34" s="105"/>
      <c r="U34" s="105"/>
      <c r="V34" s="105"/>
      <c r="W34" s="105"/>
      <c r="X34" s="105"/>
      <c r="Y34" s="105"/>
      <c r="Z34" s="105"/>
    </row>
    <row r="35" spans="1:26" ht="16.5" thickBot="1" x14ac:dyDescent="0.3">
      <c r="A35" s="103"/>
      <c r="B35" s="305" t="s">
        <v>612</v>
      </c>
      <c r="C35" s="306"/>
      <c r="D35" s="306"/>
      <c r="E35" s="132" t="str">
        <f>IFERROR(H45,"")</f>
        <v/>
      </c>
      <c r="F35" s="133" t="str">
        <f>IFERROR(SUM(H46:H50),"")</f>
        <v/>
      </c>
      <c r="G35" s="133" t="str">
        <f>IFERROR(SUM(H51:H55),"")</f>
        <v/>
      </c>
      <c r="H35" s="133" t="str">
        <f>IFERROR(SUM(H56:H60),"")</f>
        <v/>
      </c>
      <c r="I35" s="134" t="str">
        <f>IFERROR(SUM(H61:H65),"")</f>
        <v/>
      </c>
      <c r="J35" s="103"/>
      <c r="K35" s="105"/>
      <c r="L35" s="105"/>
      <c r="M35" s="105"/>
      <c r="N35" s="105"/>
      <c r="O35" s="105"/>
      <c r="P35" s="105"/>
      <c r="Q35" s="105"/>
      <c r="R35" s="105"/>
      <c r="S35" s="105"/>
      <c r="T35" s="105"/>
      <c r="U35" s="105"/>
      <c r="V35" s="105"/>
      <c r="W35" s="105"/>
      <c r="X35" s="105"/>
      <c r="Y35" s="105"/>
      <c r="Z35" s="105"/>
    </row>
    <row r="36" spans="1:26" x14ac:dyDescent="0.25">
      <c r="A36" s="103"/>
      <c r="B36" s="103"/>
      <c r="C36" s="103"/>
      <c r="D36" s="104"/>
      <c r="E36" s="103"/>
      <c r="F36" s="103"/>
      <c r="G36" s="103"/>
      <c r="H36" s="103"/>
      <c r="I36" s="103"/>
      <c r="J36" s="103"/>
      <c r="K36" s="105"/>
      <c r="L36" s="105"/>
      <c r="M36" s="105"/>
      <c r="N36" s="105"/>
      <c r="O36" s="105"/>
      <c r="P36" s="105"/>
      <c r="Q36" s="105"/>
      <c r="R36" s="105"/>
      <c r="S36" s="105"/>
      <c r="T36" s="105"/>
      <c r="U36" s="105"/>
      <c r="V36" s="105"/>
      <c r="W36" s="105"/>
      <c r="X36" s="105"/>
      <c r="Y36" s="105"/>
      <c r="Z36" s="105"/>
    </row>
    <row r="37" spans="1:26" x14ac:dyDescent="0.25">
      <c r="A37" s="103"/>
      <c r="B37" s="307" t="s">
        <v>613</v>
      </c>
      <c r="C37" s="307"/>
      <c r="D37" s="307"/>
      <c r="E37" s="307"/>
      <c r="F37" s="135"/>
      <c r="G37" s="136">
        <f>IFERROR(((G35-F35)/G35),0)</f>
        <v>0</v>
      </c>
      <c r="H37" s="136">
        <f t="shared" ref="H37:I37" si="0">IFERROR(((H35-G35)/H35),0)</f>
        <v>0</v>
      </c>
      <c r="I37" s="136">
        <f t="shared" si="0"/>
        <v>0</v>
      </c>
      <c r="J37" s="103"/>
      <c r="K37" s="105"/>
      <c r="L37" s="105"/>
      <c r="M37" s="105"/>
      <c r="N37" s="105"/>
      <c r="O37" s="105"/>
      <c r="P37" s="105"/>
      <c r="Q37" s="105"/>
      <c r="R37" s="105"/>
      <c r="S37" s="105"/>
      <c r="T37" s="105"/>
      <c r="U37" s="105"/>
      <c r="V37" s="105"/>
      <c r="W37" s="105"/>
      <c r="X37" s="105"/>
      <c r="Y37" s="105"/>
      <c r="Z37" s="105"/>
    </row>
    <row r="38" spans="1:26" x14ac:dyDescent="0.25">
      <c r="A38" s="103"/>
      <c r="B38" s="137"/>
      <c r="C38" s="137"/>
      <c r="D38" s="137"/>
      <c r="E38" s="137"/>
      <c r="F38" s="137"/>
      <c r="G38" s="138"/>
      <c r="H38" s="138"/>
      <c r="I38" s="138"/>
      <c r="J38" s="103"/>
      <c r="K38" s="105"/>
      <c r="L38" s="105"/>
      <c r="M38" s="105"/>
      <c r="N38" s="105"/>
      <c r="O38" s="105"/>
      <c r="P38" s="105"/>
      <c r="Q38" s="105"/>
      <c r="R38" s="105"/>
      <c r="S38" s="105"/>
      <c r="T38" s="105"/>
      <c r="U38" s="105"/>
      <c r="V38" s="105"/>
      <c r="W38" s="105"/>
      <c r="X38" s="105"/>
      <c r="Y38" s="105"/>
      <c r="Z38" s="105"/>
    </row>
    <row r="39" spans="1:26" x14ac:dyDescent="0.25">
      <c r="A39" s="103"/>
      <c r="B39" s="139"/>
      <c r="C39" s="139"/>
      <c r="D39" s="139"/>
      <c r="E39" s="139"/>
      <c r="F39" s="139"/>
      <c r="G39" s="140"/>
      <c r="H39" s="140"/>
      <c r="I39" s="140"/>
      <c r="J39" s="103"/>
      <c r="K39" s="105"/>
      <c r="L39" s="105"/>
      <c r="M39" s="105"/>
      <c r="N39" s="105"/>
      <c r="O39" s="105"/>
      <c r="P39" s="105"/>
      <c r="Q39" s="105"/>
      <c r="R39" s="105"/>
      <c r="S39" s="105"/>
      <c r="T39" s="105"/>
      <c r="U39" s="105"/>
      <c r="V39" s="105"/>
      <c r="W39" s="105"/>
      <c r="X39" s="105"/>
      <c r="Y39" s="105"/>
      <c r="Z39" s="105"/>
    </row>
    <row r="40" spans="1:26" x14ac:dyDescent="0.25">
      <c r="A40" s="121" t="s">
        <v>647</v>
      </c>
      <c r="B40" s="108"/>
      <c r="C40" s="108"/>
      <c r="D40" s="109"/>
      <c r="E40" s="108"/>
      <c r="F40" s="108"/>
      <c r="G40" s="108"/>
      <c r="H40" s="108"/>
      <c r="I40" s="108"/>
      <c r="J40" s="110"/>
      <c r="K40" s="105"/>
      <c r="L40" s="105"/>
      <c r="M40" s="105"/>
      <c r="N40" s="105"/>
      <c r="O40" s="105"/>
      <c r="P40" s="105"/>
      <c r="Q40" s="105"/>
      <c r="R40" s="105"/>
      <c r="S40" s="105"/>
      <c r="T40" s="105"/>
      <c r="U40" s="105"/>
      <c r="V40" s="105"/>
      <c r="W40" s="105"/>
      <c r="X40" s="105"/>
      <c r="Y40" s="105"/>
      <c r="Z40" s="105"/>
    </row>
    <row r="41" spans="1:26" x14ac:dyDescent="0.25">
      <c r="A41" s="125"/>
      <c r="B41" s="103"/>
      <c r="C41" s="103"/>
      <c r="D41" s="104"/>
      <c r="E41" s="103"/>
      <c r="F41" s="103"/>
      <c r="G41" s="103"/>
      <c r="H41" s="103"/>
      <c r="I41" s="103"/>
      <c r="J41" s="103"/>
      <c r="K41" s="105"/>
      <c r="L41" s="105"/>
      <c r="M41" s="105"/>
      <c r="N41" s="105"/>
      <c r="O41" s="105"/>
      <c r="P41" s="105"/>
      <c r="Q41" s="105"/>
      <c r="R41" s="105"/>
      <c r="S41" s="105"/>
      <c r="T41" s="105"/>
      <c r="U41" s="105"/>
      <c r="V41" s="105"/>
      <c r="W41" s="105"/>
      <c r="X41" s="105"/>
      <c r="Y41" s="105"/>
      <c r="Z41" s="105"/>
    </row>
    <row r="42" spans="1:26" x14ac:dyDescent="0.25">
      <c r="A42" s="103"/>
      <c r="B42" s="103"/>
      <c r="C42" s="308" t="s">
        <v>648</v>
      </c>
      <c r="D42" s="308"/>
      <c r="E42" s="308"/>
      <c r="F42" s="308" t="s">
        <v>616</v>
      </c>
      <c r="G42" s="308"/>
      <c r="H42" s="308"/>
      <c r="I42" s="103"/>
      <c r="J42" s="103"/>
      <c r="K42" s="105"/>
      <c r="L42" s="105"/>
      <c r="M42" s="105"/>
      <c r="N42" s="105"/>
      <c r="O42" s="105"/>
      <c r="P42" s="105"/>
      <c r="Q42" s="105"/>
      <c r="R42" s="105"/>
      <c r="S42" s="105"/>
      <c r="T42" s="105"/>
      <c r="U42" s="105"/>
      <c r="V42" s="105"/>
      <c r="W42" s="105"/>
      <c r="X42" s="105"/>
      <c r="Y42" s="105"/>
      <c r="Z42" s="105"/>
    </row>
    <row r="43" spans="1:26" s="146" customFormat="1" ht="47.25" x14ac:dyDescent="0.25">
      <c r="A43" s="141"/>
      <c r="B43" s="103"/>
      <c r="C43" s="126" t="s">
        <v>600</v>
      </c>
      <c r="D43" s="142" t="s">
        <v>618</v>
      </c>
      <c r="E43" s="142" t="s">
        <v>649</v>
      </c>
      <c r="F43" s="126" t="s">
        <v>619</v>
      </c>
      <c r="G43" s="126" t="s">
        <v>620</v>
      </c>
      <c r="H43" s="143" t="s">
        <v>621</v>
      </c>
      <c r="I43" s="141"/>
      <c r="J43" s="141"/>
      <c r="K43" s="144"/>
      <c r="L43" s="145" t="s">
        <v>565</v>
      </c>
      <c r="M43" s="145" t="s">
        <v>566</v>
      </c>
      <c r="N43" s="145" t="s">
        <v>567</v>
      </c>
      <c r="O43" s="144"/>
      <c r="P43" s="144"/>
      <c r="Q43" s="144"/>
      <c r="R43" s="144"/>
      <c r="S43" s="144"/>
      <c r="T43" s="144"/>
      <c r="U43" s="144"/>
      <c r="V43" s="144"/>
      <c r="W43" s="144"/>
      <c r="X43" s="144"/>
      <c r="Y43" s="144"/>
      <c r="Z43" s="144"/>
    </row>
    <row r="44" spans="1:26" ht="15.75" customHeight="1" x14ac:dyDescent="0.25">
      <c r="A44" s="103"/>
      <c r="B44" s="103"/>
      <c r="C44" s="147" t="s">
        <v>603</v>
      </c>
      <c r="D44" s="140"/>
      <c r="E44" s="148" t="e">
        <f>N45</f>
        <v>#N/A</v>
      </c>
      <c r="F44" s="149"/>
      <c r="G44" s="180"/>
      <c r="H44" s="150"/>
      <c r="I44" s="103"/>
      <c r="J44" s="103"/>
      <c r="K44" s="105"/>
      <c r="L44" s="151">
        <v>2020</v>
      </c>
      <c r="M44" s="152"/>
      <c r="N44" s="153" t="e">
        <f>VLOOKUP(L18,'2020 Pop Data'!D3:K495,3,FALSE)</f>
        <v>#N/A</v>
      </c>
      <c r="O44" s="105"/>
      <c r="P44" s="105"/>
      <c r="Q44" s="105"/>
      <c r="R44" s="105"/>
      <c r="S44" s="105"/>
      <c r="T44" s="105"/>
      <c r="U44" s="105"/>
      <c r="V44" s="105"/>
      <c r="W44" s="105"/>
      <c r="X44" s="105"/>
      <c r="Y44" s="105"/>
      <c r="Z44" s="105"/>
    </row>
    <row r="45" spans="1:26" x14ac:dyDescent="0.25">
      <c r="A45" s="103"/>
      <c r="B45" s="103"/>
      <c r="C45" s="126" t="s">
        <v>604</v>
      </c>
      <c r="D45" s="154" t="e">
        <f t="shared" ref="D45:D65" si="1">M46</f>
        <v>#N/A</v>
      </c>
      <c r="E45" s="155" t="e">
        <f t="shared" ref="E45:E65" si="2">N46</f>
        <v>#N/A</v>
      </c>
      <c r="F45" s="156" t="e">
        <f>C28</f>
        <v>#N/A</v>
      </c>
      <c r="G45" s="181"/>
      <c r="H45" s="157" t="e">
        <f>F45+G45</f>
        <v>#N/A</v>
      </c>
      <c r="I45" s="103"/>
      <c r="J45" s="103"/>
      <c r="K45" s="105"/>
      <c r="L45" s="158">
        <v>2021</v>
      </c>
      <c r="M45" s="159" t="e">
        <f>VLOOKUP($L$18,'2020 Pop Data'!$D$3:$K$495,4,FALSE)</f>
        <v>#N/A</v>
      </c>
      <c r="N45" s="160" t="e">
        <f>N44*(1+M45)</f>
        <v>#N/A</v>
      </c>
      <c r="O45" s="105"/>
      <c r="P45" s="105"/>
      <c r="Q45" s="105"/>
      <c r="R45" s="105"/>
      <c r="S45" s="105"/>
      <c r="T45" s="105"/>
      <c r="U45" s="105"/>
      <c r="V45" s="105"/>
      <c r="W45" s="105"/>
      <c r="X45" s="105"/>
      <c r="Y45" s="105"/>
      <c r="Z45" s="105"/>
    </row>
    <row r="46" spans="1:26" x14ac:dyDescent="0.25">
      <c r="A46" s="103"/>
      <c r="B46" s="103"/>
      <c r="C46" s="161" t="s">
        <v>623</v>
      </c>
      <c r="D46" s="140" t="e">
        <f t="shared" si="1"/>
        <v>#N/A</v>
      </c>
      <c r="E46" s="148" t="e">
        <f t="shared" si="2"/>
        <v>#N/A</v>
      </c>
      <c r="F46" s="162" t="e">
        <f t="shared" ref="F46:F65" si="3">H45*(1+D46)</f>
        <v>#N/A</v>
      </c>
      <c r="G46" s="182"/>
      <c r="H46" s="163" t="e">
        <f t="shared" ref="H46:H65" si="4">F46+G46</f>
        <v>#N/A</v>
      </c>
      <c r="I46" s="103"/>
      <c r="J46" s="103"/>
      <c r="K46" s="105"/>
      <c r="L46" s="158">
        <v>2022</v>
      </c>
      <c r="M46" s="159" t="e">
        <f>VLOOKUP($L$18,'2020 Pop Data'!$D$3:$K$495,4,FALSE)</f>
        <v>#N/A</v>
      </c>
      <c r="N46" s="160" t="e">
        <f t="shared" ref="N46:N66" si="5">N45*(1+M46)</f>
        <v>#N/A</v>
      </c>
      <c r="O46" s="105"/>
      <c r="P46" s="105"/>
      <c r="Q46" s="105"/>
      <c r="R46" s="105"/>
      <c r="S46" s="105"/>
      <c r="T46" s="105"/>
      <c r="U46" s="105"/>
      <c r="V46" s="105"/>
      <c r="W46" s="105"/>
      <c r="X46" s="105"/>
      <c r="Y46" s="105"/>
      <c r="Z46" s="105"/>
    </row>
    <row r="47" spans="1:26" x14ac:dyDescent="0.25">
      <c r="A47" s="103"/>
      <c r="B47" s="103"/>
      <c r="C47" s="161" t="s">
        <v>624</v>
      </c>
      <c r="D47" s="140" t="e">
        <f t="shared" si="1"/>
        <v>#N/A</v>
      </c>
      <c r="E47" s="148" t="e">
        <f t="shared" si="2"/>
        <v>#N/A</v>
      </c>
      <c r="F47" s="162" t="e">
        <f t="shared" si="3"/>
        <v>#N/A</v>
      </c>
      <c r="G47" s="182"/>
      <c r="H47" s="163" t="e">
        <f t="shared" si="4"/>
        <v>#N/A</v>
      </c>
      <c r="I47" s="103"/>
      <c r="J47" s="103"/>
      <c r="K47" s="105"/>
      <c r="L47" s="158">
        <v>2023</v>
      </c>
      <c r="M47" s="159" t="e">
        <f>VLOOKUP($L$18,'2020 Pop Data'!$D$3:$K$495,4,FALSE)</f>
        <v>#N/A</v>
      </c>
      <c r="N47" s="160" t="e">
        <f t="shared" si="5"/>
        <v>#N/A</v>
      </c>
      <c r="O47" s="105"/>
      <c r="P47" s="105"/>
      <c r="Q47" s="105"/>
      <c r="R47" s="105"/>
      <c r="S47" s="105"/>
      <c r="T47" s="105"/>
      <c r="U47" s="105"/>
      <c r="V47" s="105"/>
      <c r="W47" s="105"/>
      <c r="X47" s="105"/>
      <c r="Y47" s="105"/>
      <c r="Z47" s="105"/>
    </row>
    <row r="48" spans="1:26" x14ac:dyDescent="0.25">
      <c r="A48" s="103"/>
      <c r="B48" s="103"/>
      <c r="C48" s="161" t="s">
        <v>625</v>
      </c>
      <c r="D48" s="140" t="e">
        <f t="shared" si="1"/>
        <v>#N/A</v>
      </c>
      <c r="E48" s="148" t="e">
        <f t="shared" si="2"/>
        <v>#N/A</v>
      </c>
      <c r="F48" s="162" t="e">
        <f t="shared" si="3"/>
        <v>#N/A</v>
      </c>
      <c r="G48" s="182"/>
      <c r="H48" s="163" t="e">
        <f t="shared" si="4"/>
        <v>#N/A</v>
      </c>
      <c r="I48" s="103"/>
      <c r="J48" s="103"/>
      <c r="K48" s="105"/>
      <c r="L48" s="158">
        <v>2024</v>
      </c>
      <c r="M48" s="159" t="e">
        <f>VLOOKUP($L$18,'2020 Pop Data'!$D$3:$K$495,4,FALSE)</f>
        <v>#N/A</v>
      </c>
      <c r="N48" s="160" t="e">
        <f t="shared" si="5"/>
        <v>#N/A</v>
      </c>
      <c r="O48" s="105"/>
      <c r="P48" s="105"/>
      <c r="Q48" s="105"/>
      <c r="R48" s="105"/>
      <c r="S48" s="105"/>
      <c r="T48" s="105"/>
      <c r="U48" s="105"/>
      <c r="V48" s="105"/>
      <c r="W48" s="105"/>
      <c r="X48" s="105"/>
      <c r="Y48" s="105"/>
      <c r="Z48" s="105"/>
    </row>
    <row r="49" spans="1:26" x14ac:dyDescent="0.25">
      <c r="A49" s="103"/>
      <c r="B49" s="103"/>
      <c r="C49" s="161" t="s">
        <v>626</v>
      </c>
      <c r="D49" s="140" t="e">
        <f t="shared" si="1"/>
        <v>#N/A</v>
      </c>
      <c r="E49" s="148" t="e">
        <f t="shared" si="2"/>
        <v>#N/A</v>
      </c>
      <c r="F49" s="162" t="e">
        <f t="shared" si="3"/>
        <v>#N/A</v>
      </c>
      <c r="G49" s="182"/>
      <c r="H49" s="163" t="e">
        <f t="shared" si="4"/>
        <v>#N/A</v>
      </c>
      <c r="I49" s="103"/>
      <c r="J49" s="103"/>
      <c r="K49" s="105"/>
      <c r="L49" s="158">
        <v>2025</v>
      </c>
      <c r="M49" s="159" t="e">
        <f>VLOOKUP($L$18,'2020 Pop Data'!$D$3:$K$495,4,FALSE)</f>
        <v>#N/A</v>
      </c>
      <c r="N49" s="160" t="e">
        <f t="shared" si="5"/>
        <v>#N/A</v>
      </c>
      <c r="O49" s="105"/>
      <c r="P49" s="105"/>
      <c r="Q49" s="105"/>
      <c r="R49" s="105"/>
      <c r="S49" s="105"/>
      <c r="T49" s="105"/>
      <c r="U49" s="105"/>
      <c r="V49" s="105"/>
      <c r="W49" s="105"/>
      <c r="X49" s="105"/>
      <c r="Y49" s="105"/>
      <c r="Z49" s="105"/>
    </row>
    <row r="50" spans="1:26" x14ac:dyDescent="0.25">
      <c r="A50" s="103"/>
      <c r="B50" s="103"/>
      <c r="C50" s="161" t="s">
        <v>627</v>
      </c>
      <c r="D50" s="164" t="e">
        <f t="shared" si="1"/>
        <v>#N/A</v>
      </c>
      <c r="E50" s="165" t="e">
        <f t="shared" si="2"/>
        <v>#N/A</v>
      </c>
      <c r="F50" s="166" t="e">
        <f t="shared" si="3"/>
        <v>#N/A</v>
      </c>
      <c r="G50" s="183"/>
      <c r="H50" s="167" t="e">
        <f t="shared" si="4"/>
        <v>#N/A</v>
      </c>
      <c r="I50" s="103"/>
      <c r="J50" s="103"/>
      <c r="K50" s="105"/>
      <c r="L50" s="158">
        <v>2026</v>
      </c>
      <c r="M50" s="159" t="e">
        <f>VLOOKUP($L$18,'2020 Pop Data'!$D$3:$K$495,5,FALSE)</f>
        <v>#N/A</v>
      </c>
      <c r="N50" s="160" t="e">
        <f t="shared" si="5"/>
        <v>#N/A</v>
      </c>
      <c r="O50" s="105"/>
      <c r="P50" s="105"/>
      <c r="Q50" s="105"/>
      <c r="R50" s="105"/>
      <c r="S50" s="105"/>
      <c r="T50" s="105"/>
      <c r="U50" s="105"/>
      <c r="V50" s="105"/>
      <c r="W50" s="105"/>
      <c r="X50" s="105"/>
      <c r="Y50" s="105"/>
      <c r="Z50" s="105"/>
    </row>
    <row r="51" spans="1:26" x14ac:dyDescent="0.25">
      <c r="A51" s="103"/>
      <c r="B51" s="103"/>
      <c r="C51" s="168" t="s">
        <v>628</v>
      </c>
      <c r="D51" s="138" t="e">
        <f t="shared" si="1"/>
        <v>#N/A</v>
      </c>
      <c r="E51" s="169" t="e">
        <f t="shared" si="2"/>
        <v>#N/A</v>
      </c>
      <c r="F51" s="170" t="e">
        <f t="shared" si="3"/>
        <v>#N/A</v>
      </c>
      <c r="G51" s="184"/>
      <c r="H51" s="171" t="e">
        <f t="shared" si="4"/>
        <v>#N/A</v>
      </c>
      <c r="I51" s="103"/>
      <c r="J51" s="103"/>
      <c r="K51" s="105"/>
      <c r="L51" s="158">
        <v>2027</v>
      </c>
      <c r="M51" s="159" t="e">
        <f>VLOOKUP($L$18,'2020 Pop Data'!$D$3:$K$495,5,FALSE)</f>
        <v>#N/A</v>
      </c>
      <c r="N51" s="160" t="e">
        <f t="shared" si="5"/>
        <v>#N/A</v>
      </c>
      <c r="O51" s="105"/>
      <c r="P51" s="105"/>
      <c r="Q51" s="105"/>
      <c r="R51" s="105"/>
      <c r="S51" s="105"/>
      <c r="T51" s="105"/>
      <c r="U51" s="105"/>
      <c r="V51" s="105"/>
      <c r="W51" s="105"/>
      <c r="X51" s="105"/>
      <c r="Y51" s="105"/>
      <c r="Z51" s="105"/>
    </row>
    <row r="52" spans="1:26" x14ac:dyDescent="0.25">
      <c r="A52" s="103"/>
      <c r="B52" s="103"/>
      <c r="C52" s="161" t="s">
        <v>629</v>
      </c>
      <c r="D52" s="140" t="e">
        <f t="shared" si="1"/>
        <v>#N/A</v>
      </c>
      <c r="E52" s="148" t="e">
        <f t="shared" si="2"/>
        <v>#N/A</v>
      </c>
      <c r="F52" s="162" t="e">
        <f t="shared" si="3"/>
        <v>#N/A</v>
      </c>
      <c r="G52" s="182"/>
      <c r="H52" s="163" t="e">
        <f t="shared" si="4"/>
        <v>#N/A</v>
      </c>
      <c r="I52" s="103"/>
      <c r="J52" s="103"/>
      <c r="K52" s="105"/>
      <c r="L52" s="158">
        <v>2028</v>
      </c>
      <c r="M52" s="159" t="e">
        <f>VLOOKUP($L$18,'2020 Pop Data'!$D$3:$K$495,5,FALSE)</f>
        <v>#N/A</v>
      </c>
      <c r="N52" s="160" t="e">
        <f t="shared" si="5"/>
        <v>#N/A</v>
      </c>
      <c r="O52" s="105"/>
      <c r="P52" s="105"/>
      <c r="Q52" s="105"/>
      <c r="R52" s="105"/>
      <c r="S52" s="105"/>
      <c r="T52" s="105"/>
      <c r="U52" s="105"/>
      <c r="V52" s="105"/>
      <c r="W52" s="105"/>
      <c r="X52" s="105"/>
      <c r="Y52" s="105"/>
      <c r="Z52" s="105"/>
    </row>
    <row r="53" spans="1:26" x14ac:dyDescent="0.25">
      <c r="A53" s="103"/>
      <c r="B53" s="103"/>
      <c r="C53" s="161" t="s">
        <v>630</v>
      </c>
      <c r="D53" s="140" t="e">
        <f t="shared" si="1"/>
        <v>#N/A</v>
      </c>
      <c r="E53" s="148" t="e">
        <f t="shared" si="2"/>
        <v>#N/A</v>
      </c>
      <c r="F53" s="162" t="e">
        <f t="shared" si="3"/>
        <v>#N/A</v>
      </c>
      <c r="G53" s="182"/>
      <c r="H53" s="163" t="e">
        <f t="shared" si="4"/>
        <v>#N/A</v>
      </c>
      <c r="I53" s="103"/>
      <c r="J53" s="103"/>
      <c r="K53" s="105"/>
      <c r="L53" s="158">
        <v>2029</v>
      </c>
      <c r="M53" s="159" t="e">
        <f>VLOOKUP($L$18,'2020 Pop Data'!$D$3:$K$495,5,FALSE)</f>
        <v>#N/A</v>
      </c>
      <c r="N53" s="160" t="e">
        <f t="shared" si="5"/>
        <v>#N/A</v>
      </c>
      <c r="O53" s="105"/>
      <c r="P53" s="105"/>
      <c r="Q53" s="105"/>
      <c r="R53" s="105"/>
      <c r="S53" s="105"/>
      <c r="T53" s="105"/>
      <c r="U53" s="105"/>
      <c r="V53" s="105"/>
      <c r="W53" s="105"/>
      <c r="X53" s="105"/>
      <c r="Y53" s="105"/>
      <c r="Z53" s="105"/>
    </row>
    <row r="54" spans="1:26" x14ac:dyDescent="0.25">
      <c r="A54" s="103"/>
      <c r="B54" s="103"/>
      <c r="C54" s="161" t="s">
        <v>631</v>
      </c>
      <c r="D54" s="140" t="e">
        <f t="shared" si="1"/>
        <v>#N/A</v>
      </c>
      <c r="E54" s="148" t="e">
        <f t="shared" si="2"/>
        <v>#N/A</v>
      </c>
      <c r="F54" s="162" t="e">
        <f t="shared" si="3"/>
        <v>#N/A</v>
      </c>
      <c r="G54" s="182"/>
      <c r="H54" s="163" t="e">
        <f t="shared" si="4"/>
        <v>#N/A</v>
      </c>
      <c r="I54" s="103"/>
      <c r="J54" s="103"/>
      <c r="K54" s="105"/>
      <c r="L54" s="158">
        <v>2030</v>
      </c>
      <c r="M54" s="159" t="e">
        <f>VLOOKUP($L$18,'2020 Pop Data'!$D$3:$K$495,5,FALSE)</f>
        <v>#N/A</v>
      </c>
      <c r="N54" s="160" t="e">
        <f t="shared" si="5"/>
        <v>#N/A</v>
      </c>
      <c r="O54" s="105"/>
      <c r="P54" s="105"/>
      <c r="Q54" s="105"/>
      <c r="R54" s="105"/>
      <c r="S54" s="105"/>
      <c r="T54" s="105"/>
      <c r="U54" s="105"/>
      <c r="V54" s="105"/>
      <c r="W54" s="105"/>
      <c r="X54" s="105"/>
      <c r="Y54" s="105"/>
      <c r="Z54" s="105"/>
    </row>
    <row r="55" spans="1:26" ht="15" customHeight="1" x14ac:dyDescent="0.25">
      <c r="A55" s="103"/>
      <c r="B55" s="103"/>
      <c r="C55" s="172" t="s">
        <v>633</v>
      </c>
      <c r="D55" s="173" t="e">
        <f t="shared" si="1"/>
        <v>#N/A</v>
      </c>
      <c r="E55" s="165" t="e">
        <f t="shared" si="2"/>
        <v>#N/A</v>
      </c>
      <c r="F55" s="166" t="e">
        <f t="shared" si="3"/>
        <v>#N/A</v>
      </c>
      <c r="G55" s="183"/>
      <c r="H55" s="167" t="e">
        <f t="shared" si="4"/>
        <v>#N/A</v>
      </c>
      <c r="I55" s="103"/>
      <c r="J55" s="103"/>
      <c r="K55" s="105"/>
      <c r="L55" s="158">
        <v>2031</v>
      </c>
      <c r="M55" s="159" t="e">
        <f>VLOOKUP($L$18,'2020 Pop Data'!$D$3:$K$495,6,FALSE)</f>
        <v>#N/A</v>
      </c>
      <c r="N55" s="160" t="e">
        <f t="shared" si="5"/>
        <v>#N/A</v>
      </c>
      <c r="O55" s="105"/>
      <c r="P55" s="105"/>
      <c r="Q55" s="105"/>
      <c r="R55" s="105"/>
      <c r="S55" s="105"/>
      <c r="T55" s="105"/>
      <c r="U55" s="105"/>
      <c r="V55" s="105"/>
      <c r="W55" s="105"/>
      <c r="X55" s="105"/>
      <c r="Y55" s="105"/>
      <c r="Z55" s="105"/>
    </row>
    <row r="56" spans="1:26" x14ac:dyDescent="0.25">
      <c r="A56" s="103"/>
      <c r="B56" s="103"/>
      <c r="C56" s="161" t="s">
        <v>634</v>
      </c>
      <c r="D56" s="174" t="e">
        <f t="shared" si="1"/>
        <v>#N/A</v>
      </c>
      <c r="E56" s="148" t="e">
        <f t="shared" si="2"/>
        <v>#N/A</v>
      </c>
      <c r="F56" s="162" t="e">
        <f t="shared" si="3"/>
        <v>#N/A</v>
      </c>
      <c r="G56" s="182"/>
      <c r="H56" s="163" t="e">
        <f t="shared" si="4"/>
        <v>#N/A</v>
      </c>
      <c r="I56" s="103"/>
      <c r="J56" s="103"/>
      <c r="K56" s="105"/>
      <c r="L56" s="158">
        <v>2032</v>
      </c>
      <c r="M56" s="159" t="e">
        <f>VLOOKUP($L$18,'2020 Pop Data'!$D$3:$K$495,6,FALSE)</f>
        <v>#N/A</v>
      </c>
      <c r="N56" s="160" t="e">
        <f t="shared" si="5"/>
        <v>#N/A</v>
      </c>
      <c r="O56" s="105"/>
      <c r="P56" s="105"/>
      <c r="Q56" s="105"/>
      <c r="R56" s="105"/>
      <c r="S56" s="105"/>
      <c r="T56" s="105"/>
      <c r="U56" s="105"/>
      <c r="V56" s="105"/>
      <c r="W56" s="105"/>
      <c r="X56" s="105"/>
      <c r="Y56" s="105"/>
      <c r="Z56" s="105"/>
    </row>
    <row r="57" spans="1:26" x14ac:dyDescent="0.25">
      <c r="A57" s="103"/>
      <c r="B57" s="103"/>
      <c r="C57" s="161" t="s">
        <v>635</v>
      </c>
      <c r="D57" s="174" t="e">
        <f t="shared" si="1"/>
        <v>#N/A</v>
      </c>
      <c r="E57" s="148" t="e">
        <f t="shared" si="2"/>
        <v>#N/A</v>
      </c>
      <c r="F57" s="162" t="e">
        <f t="shared" si="3"/>
        <v>#N/A</v>
      </c>
      <c r="G57" s="182"/>
      <c r="H57" s="163" t="e">
        <f t="shared" si="4"/>
        <v>#N/A</v>
      </c>
      <c r="I57" s="103"/>
      <c r="J57" s="103"/>
      <c r="K57" s="105"/>
      <c r="L57" s="158">
        <v>2033</v>
      </c>
      <c r="M57" s="159" t="e">
        <f>VLOOKUP($L$18,'2020 Pop Data'!$D$3:$K$495,6,FALSE)</f>
        <v>#N/A</v>
      </c>
      <c r="N57" s="160" t="e">
        <f t="shared" si="5"/>
        <v>#N/A</v>
      </c>
      <c r="O57" s="105"/>
      <c r="P57" s="105"/>
      <c r="Q57" s="105"/>
      <c r="R57" s="105"/>
      <c r="S57" s="105"/>
      <c r="T57" s="105"/>
      <c r="U57" s="105"/>
      <c r="V57" s="105"/>
      <c r="W57" s="105"/>
      <c r="X57" s="105"/>
      <c r="Y57" s="105"/>
      <c r="Z57" s="105"/>
    </row>
    <row r="58" spans="1:26" x14ac:dyDescent="0.25">
      <c r="A58" s="103"/>
      <c r="B58" s="103"/>
      <c r="C58" s="161" t="s">
        <v>636</v>
      </c>
      <c r="D58" s="174" t="e">
        <f t="shared" si="1"/>
        <v>#N/A</v>
      </c>
      <c r="E58" s="148" t="e">
        <f t="shared" si="2"/>
        <v>#N/A</v>
      </c>
      <c r="F58" s="162" t="e">
        <f t="shared" si="3"/>
        <v>#N/A</v>
      </c>
      <c r="G58" s="182"/>
      <c r="H58" s="163" t="e">
        <f t="shared" si="4"/>
        <v>#N/A</v>
      </c>
      <c r="I58" s="103"/>
      <c r="J58" s="103"/>
      <c r="K58" s="105"/>
      <c r="L58" s="158">
        <v>2034</v>
      </c>
      <c r="M58" s="159" t="e">
        <f>VLOOKUP($L$18,'2020 Pop Data'!$D$3:$K$495,6,FALSE)</f>
        <v>#N/A</v>
      </c>
      <c r="N58" s="160" t="e">
        <f t="shared" si="5"/>
        <v>#N/A</v>
      </c>
      <c r="O58" s="105"/>
      <c r="P58" s="105"/>
      <c r="Q58" s="105"/>
      <c r="R58" s="105"/>
      <c r="S58" s="105"/>
      <c r="T58" s="105"/>
      <c r="U58" s="105"/>
      <c r="V58" s="105"/>
      <c r="W58" s="105"/>
      <c r="X58" s="105"/>
      <c r="Y58" s="105"/>
      <c r="Z58" s="105"/>
    </row>
    <row r="59" spans="1:26" x14ac:dyDescent="0.25">
      <c r="A59" s="103"/>
      <c r="B59" s="103"/>
      <c r="C59" s="161" t="s">
        <v>637</v>
      </c>
      <c r="D59" s="174" t="e">
        <f t="shared" si="1"/>
        <v>#N/A</v>
      </c>
      <c r="E59" s="148" t="e">
        <f t="shared" si="2"/>
        <v>#N/A</v>
      </c>
      <c r="F59" s="162" t="e">
        <f t="shared" si="3"/>
        <v>#N/A</v>
      </c>
      <c r="G59" s="182"/>
      <c r="H59" s="163" t="e">
        <f t="shared" si="4"/>
        <v>#N/A</v>
      </c>
      <c r="I59" s="103"/>
      <c r="J59" s="103"/>
      <c r="K59" s="105"/>
      <c r="L59" s="158">
        <v>2035</v>
      </c>
      <c r="M59" s="159" t="e">
        <f>VLOOKUP($L$18,'2020 Pop Data'!$D$3:$K$495,6,FALSE)</f>
        <v>#N/A</v>
      </c>
      <c r="N59" s="160" t="e">
        <f t="shared" si="5"/>
        <v>#N/A</v>
      </c>
      <c r="O59" s="105"/>
      <c r="P59" s="105"/>
      <c r="Q59" s="105"/>
      <c r="R59" s="105"/>
      <c r="S59" s="105"/>
      <c r="T59" s="105"/>
      <c r="U59" s="105"/>
      <c r="V59" s="105"/>
      <c r="W59" s="105"/>
      <c r="X59" s="105"/>
      <c r="Y59" s="105"/>
      <c r="Z59" s="105"/>
    </row>
    <row r="60" spans="1:26" x14ac:dyDescent="0.25">
      <c r="A60" s="103"/>
      <c r="B60" s="103"/>
      <c r="C60" s="172" t="s">
        <v>638</v>
      </c>
      <c r="D60" s="173" t="e">
        <f t="shared" si="1"/>
        <v>#N/A</v>
      </c>
      <c r="E60" s="165" t="e">
        <f t="shared" si="2"/>
        <v>#N/A</v>
      </c>
      <c r="F60" s="166" t="e">
        <f t="shared" si="3"/>
        <v>#N/A</v>
      </c>
      <c r="G60" s="183"/>
      <c r="H60" s="167" t="e">
        <f t="shared" si="4"/>
        <v>#N/A</v>
      </c>
      <c r="I60" s="103"/>
      <c r="J60" s="103"/>
      <c r="K60" s="105"/>
      <c r="L60" s="158">
        <v>2036</v>
      </c>
      <c r="M60" s="159" t="e">
        <f>VLOOKUP($L$18,'2020 Pop Data'!$D$3:$K$495,7,FALSE)</f>
        <v>#N/A</v>
      </c>
      <c r="N60" s="160" t="e">
        <f t="shared" si="5"/>
        <v>#N/A</v>
      </c>
      <c r="O60" s="105"/>
      <c r="P60" s="105"/>
      <c r="Q60" s="105"/>
      <c r="R60" s="105"/>
      <c r="S60" s="105"/>
      <c r="T60" s="105"/>
      <c r="U60" s="105"/>
      <c r="V60" s="105"/>
      <c r="W60" s="105"/>
      <c r="X60" s="105"/>
      <c r="Y60" s="105"/>
      <c r="Z60" s="105"/>
    </row>
    <row r="61" spans="1:26" x14ac:dyDescent="0.25">
      <c r="A61" s="103"/>
      <c r="B61" s="103"/>
      <c r="C61" s="161" t="s">
        <v>639</v>
      </c>
      <c r="D61" s="174" t="e">
        <f t="shared" si="1"/>
        <v>#N/A</v>
      </c>
      <c r="E61" s="148" t="e">
        <f t="shared" si="2"/>
        <v>#N/A</v>
      </c>
      <c r="F61" s="162" t="e">
        <f t="shared" si="3"/>
        <v>#N/A</v>
      </c>
      <c r="G61" s="182"/>
      <c r="H61" s="163" t="e">
        <f t="shared" si="4"/>
        <v>#N/A</v>
      </c>
      <c r="I61" s="103"/>
      <c r="J61" s="103"/>
      <c r="K61" s="105"/>
      <c r="L61" s="158">
        <v>2037</v>
      </c>
      <c r="M61" s="159" t="e">
        <f>VLOOKUP($L$18,'2020 Pop Data'!$D$3:$K$495,7,FALSE)</f>
        <v>#N/A</v>
      </c>
      <c r="N61" s="160" t="e">
        <f t="shared" si="5"/>
        <v>#N/A</v>
      </c>
      <c r="O61" s="105"/>
      <c r="P61" s="105"/>
      <c r="Q61" s="105"/>
      <c r="R61" s="105"/>
      <c r="S61" s="105"/>
      <c r="T61" s="105"/>
      <c r="U61" s="105"/>
      <c r="V61" s="105"/>
      <c r="W61" s="105"/>
      <c r="X61" s="105"/>
      <c r="Y61" s="105"/>
      <c r="Z61" s="105"/>
    </row>
    <row r="62" spans="1:26" x14ac:dyDescent="0.25">
      <c r="A62" s="103"/>
      <c r="B62" s="103"/>
      <c r="C62" s="161" t="s">
        <v>640</v>
      </c>
      <c r="D62" s="174" t="e">
        <f t="shared" si="1"/>
        <v>#N/A</v>
      </c>
      <c r="E62" s="148" t="e">
        <f t="shared" si="2"/>
        <v>#N/A</v>
      </c>
      <c r="F62" s="162" t="e">
        <f t="shared" si="3"/>
        <v>#N/A</v>
      </c>
      <c r="G62" s="182"/>
      <c r="H62" s="163" t="e">
        <f t="shared" si="4"/>
        <v>#N/A</v>
      </c>
      <c r="I62" s="103"/>
      <c r="J62" s="103"/>
      <c r="K62" s="105"/>
      <c r="L62" s="158">
        <v>2038</v>
      </c>
      <c r="M62" s="159" t="e">
        <f>VLOOKUP($L$18,'2020 Pop Data'!$D$3:$K$495,7,FALSE)</f>
        <v>#N/A</v>
      </c>
      <c r="N62" s="160" t="e">
        <f t="shared" si="5"/>
        <v>#N/A</v>
      </c>
      <c r="O62" s="105"/>
      <c r="P62" s="105"/>
      <c r="Q62" s="105"/>
      <c r="R62" s="105"/>
      <c r="S62" s="105"/>
      <c r="T62" s="105"/>
      <c r="U62" s="105"/>
      <c r="V62" s="105"/>
      <c r="W62" s="105"/>
      <c r="X62" s="105"/>
      <c r="Y62" s="105"/>
      <c r="Z62" s="105"/>
    </row>
    <row r="63" spans="1:26" x14ac:dyDescent="0.25">
      <c r="A63" s="103"/>
      <c r="B63" s="103"/>
      <c r="C63" s="161" t="s">
        <v>641</v>
      </c>
      <c r="D63" s="174" t="e">
        <f t="shared" si="1"/>
        <v>#N/A</v>
      </c>
      <c r="E63" s="148" t="e">
        <f t="shared" si="2"/>
        <v>#N/A</v>
      </c>
      <c r="F63" s="162" t="e">
        <f t="shared" si="3"/>
        <v>#N/A</v>
      </c>
      <c r="G63" s="182"/>
      <c r="H63" s="163" t="e">
        <f t="shared" si="4"/>
        <v>#N/A</v>
      </c>
      <c r="I63" s="103"/>
      <c r="J63" s="103"/>
      <c r="K63" s="105"/>
      <c r="L63" s="158">
        <v>2039</v>
      </c>
      <c r="M63" s="159" t="e">
        <f>VLOOKUP($L$18,'2020 Pop Data'!$D$3:$K$495,7,FALSE)</f>
        <v>#N/A</v>
      </c>
      <c r="N63" s="160" t="e">
        <f t="shared" si="5"/>
        <v>#N/A</v>
      </c>
      <c r="O63" s="105"/>
      <c r="P63" s="105"/>
      <c r="Q63" s="105"/>
      <c r="R63" s="105"/>
      <c r="S63" s="105"/>
      <c r="T63" s="105"/>
      <c r="U63" s="105"/>
      <c r="V63" s="105"/>
      <c r="W63" s="105"/>
      <c r="X63" s="105"/>
      <c r="Y63" s="105"/>
      <c r="Z63" s="105"/>
    </row>
    <row r="64" spans="1:26" x14ac:dyDescent="0.25">
      <c r="A64" s="103"/>
      <c r="B64" s="103"/>
      <c r="C64" s="161" t="s">
        <v>642</v>
      </c>
      <c r="D64" s="174" t="e">
        <f t="shared" si="1"/>
        <v>#N/A</v>
      </c>
      <c r="E64" s="148" t="e">
        <f t="shared" si="2"/>
        <v>#N/A</v>
      </c>
      <c r="F64" s="162" t="e">
        <f t="shared" si="3"/>
        <v>#N/A</v>
      </c>
      <c r="G64" s="182"/>
      <c r="H64" s="163" t="e">
        <f t="shared" si="4"/>
        <v>#N/A</v>
      </c>
      <c r="I64" s="103"/>
      <c r="J64" s="103"/>
      <c r="K64" s="105"/>
      <c r="L64" s="158">
        <v>2040</v>
      </c>
      <c r="M64" s="159" t="e">
        <f>VLOOKUP($L$18,'2020 Pop Data'!$D$3:$K$495,7,FALSE)</f>
        <v>#N/A</v>
      </c>
      <c r="N64" s="160" t="e">
        <f t="shared" si="5"/>
        <v>#N/A</v>
      </c>
      <c r="O64" s="105"/>
      <c r="P64" s="105"/>
      <c r="Q64" s="105"/>
      <c r="R64" s="105"/>
      <c r="S64" s="105"/>
      <c r="T64" s="105"/>
      <c r="U64" s="105"/>
      <c r="V64" s="105"/>
      <c r="W64" s="105"/>
      <c r="X64" s="105"/>
      <c r="Y64" s="105"/>
      <c r="Z64" s="105"/>
    </row>
    <row r="65" spans="1:26" x14ac:dyDescent="0.25">
      <c r="A65" s="103"/>
      <c r="B65" s="103"/>
      <c r="C65" s="172" t="s">
        <v>643</v>
      </c>
      <c r="D65" s="173" t="e">
        <f t="shared" si="1"/>
        <v>#N/A</v>
      </c>
      <c r="E65" s="165" t="e">
        <f t="shared" si="2"/>
        <v>#N/A</v>
      </c>
      <c r="F65" s="166" t="e">
        <f t="shared" si="3"/>
        <v>#N/A</v>
      </c>
      <c r="G65" s="183"/>
      <c r="H65" s="167" t="e">
        <f t="shared" si="4"/>
        <v>#N/A</v>
      </c>
      <c r="I65" s="103"/>
      <c r="J65" s="103"/>
      <c r="K65" s="105"/>
      <c r="L65" s="158">
        <v>2041</v>
      </c>
      <c r="M65" s="159" t="e">
        <f>VLOOKUP($L$18,'2020 Pop Data'!$D$3:$K$495,8,FALSE)</f>
        <v>#N/A</v>
      </c>
      <c r="N65" s="160" t="e">
        <f t="shared" si="5"/>
        <v>#N/A</v>
      </c>
      <c r="O65" s="105"/>
      <c r="P65" s="105"/>
      <c r="Q65" s="105"/>
      <c r="R65" s="105"/>
      <c r="S65" s="105"/>
      <c r="T65" s="105"/>
      <c r="U65" s="105"/>
      <c r="V65" s="105"/>
      <c r="W65" s="105"/>
      <c r="X65" s="105"/>
      <c r="Y65" s="105"/>
      <c r="Z65" s="105"/>
    </row>
    <row r="66" spans="1:26" x14ac:dyDescent="0.25">
      <c r="A66" s="103"/>
      <c r="B66" s="103"/>
      <c r="C66" s="103"/>
      <c r="D66" s="104"/>
      <c r="E66" s="103"/>
      <c r="F66" s="103"/>
      <c r="G66" s="103"/>
      <c r="H66" s="103"/>
      <c r="I66" s="103"/>
      <c r="J66" s="103"/>
      <c r="K66" s="105"/>
      <c r="L66" s="175">
        <v>2042</v>
      </c>
      <c r="M66" s="159" t="e">
        <f>VLOOKUP($L$18,'2020 Pop Data'!$D$3:$K$495,8,FALSE)</f>
        <v>#N/A</v>
      </c>
      <c r="N66" s="176" t="e">
        <f t="shared" si="5"/>
        <v>#N/A</v>
      </c>
      <c r="O66" s="105"/>
      <c r="P66" s="105"/>
      <c r="Q66" s="105"/>
      <c r="R66" s="105"/>
      <c r="S66" s="105"/>
      <c r="T66" s="105"/>
      <c r="U66" s="105"/>
      <c r="V66" s="105"/>
      <c r="W66" s="105"/>
      <c r="X66" s="105"/>
      <c r="Y66" s="105"/>
      <c r="Z66" s="105"/>
    </row>
    <row r="67" spans="1:26" x14ac:dyDescent="0.25">
      <c r="A67" s="265"/>
      <c r="B67" s="301" t="s">
        <v>725</v>
      </c>
      <c r="C67" s="301"/>
      <c r="D67" s="301"/>
      <c r="E67" s="301"/>
      <c r="F67" s="301"/>
      <c r="G67" s="301"/>
      <c r="H67" s="301"/>
      <c r="I67" s="301"/>
      <c r="J67" s="265"/>
      <c r="K67" s="105"/>
      <c r="L67" s="111"/>
      <c r="M67" s="140"/>
      <c r="N67" s="266"/>
      <c r="O67" s="105"/>
      <c r="P67" s="105"/>
      <c r="Q67" s="105"/>
      <c r="R67" s="105"/>
      <c r="S67" s="105"/>
      <c r="T67" s="105"/>
      <c r="U67" s="105"/>
      <c r="V67" s="105"/>
      <c r="W67" s="105"/>
      <c r="X67" s="105"/>
      <c r="Y67" s="105"/>
      <c r="Z67" s="105"/>
    </row>
    <row r="68" spans="1:26" x14ac:dyDescent="0.25">
      <c r="A68" s="265"/>
      <c r="B68" s="265"/>
      <c r="C68" s="265"/>
      <c r="D68" s="104"/>
      <c r="E68" s="265"/>
      <c r="F68" s="265"/>
      <c r="G68" s="265"/>
      <c r="H68" s="265"/>
      <c r="I68" s="265"/>
      <c r="J68" s="265"/>
      <c r="K68" s="105"/>
      <c r="L68" s="111"/>
      <c r="M68" s="140"/>
      <c r="N68" s="266"/>
      <c r="O68" s="105"/>
      <c r="P68" s="105"/>
      <c r="Q68" s="105"/>
      <c r="R68" s="105"/>
      <c r="S68" s="105"/>
      <c r="T68" s="105"/>
      <c r="U68" s="105"/>
      <c r="V68" s="105"/>
      <c r="W68" s="105"/>
      <c r="X68" s="105"/>
      <c r="Y68" s="105"/>
      <c r="Z68" s="105"/>
    </row>
    <row r="69" spans="1:26" x14ac:dyDescent="0.25">
      <c r="A69" s="105"/>
      <c r="B69" s="105"/>
      <c r="C69" s="105"/>
      <c r="D69" s="177"/>
      <c r="E69" s="105"/>
      <c r="F69" s="105"/>
      <c r="G69" s="105"/>
      <c r="H69" s="105"/>
      <c r="I69" s="105"/>
      <c r="J69" s="105"/>
      <c r="K69" s="105"/>
      <c r="L69" s="105"/>
      <c r="M69" s="105"/>
      <c r="N69" s="105"/>
      <c r="O69" s="105"/>
      <c r="P69" s="105"/>
      <c r="Q69" s="105"/>
      <c r="R69" s="105"/>
      <c r="S69" s="105"/>
      <c r="T69" s="105"/>
      <c r="U69" s="105"/>
      <c r="V69" s="105"/>
      <c r="W69" s="105"/>
      <c r="X69" s="105"/>
      <c r="Y69" s="105"/>
      <c r="Z69" s="105"/>
    </row>
    <row r="70" spans="1:26" x14ac:dyDescent="0.25">
      <c r="A70" s="105"/>
      <c r="B70" s="105"/>
      <c r="C70" s="105"/>
      <c r="D70" s="177"/>
      <c r="E70" s="105"/>
      <c r="F70" s="105"/>
      <c r="G70" s="105"/>
      <c r="H70" s="105"/>
      <c r="I70" s="105"/>
      <c r="J70" s="105"/>
      <c r="K70" s="105"/>
      <c r="L70" s="105"/>
      <c r="M70" s="105"/>
      <c r="N70" s="105"/>
      <c r="O70" s="105"/>
      <c r="P70" s="105"/>
      <c r="Q70" s="105"/>
      <c r="R70" s="105"/>
      <c r="S70" s="105"/>
      <c r="T70" s="105"/>
      <c r="U70" s="105"/>
      <c r="V70" s="105"/>
      <c r="W70" s="105"/>
      <c r="X70" s="105"/>
      <c r="Y70" s="105"/>
      <c r="Z70" s="105"/>
    </row>
    <row r="71" spans="1:26" x14ac:dyDescent="0.25">
      <c r="A71" s="105"/>
      <c r="B71" s="105"/>
      <c r="C71" s="105"/>
      <c r="D71" s="177"/>
      <c r="E71" s="105"/>
      <c r="F71" s="105"/>
      <c r="G71" s="105"/>
      <c r="H71" s="105"/>
      <c r="I71" s="105"/>
      <c r="J71" s="105"/>
      <c r="K71" s="105"/>
      <c r="L71" s="105"/>
      <c r="M71" s="105"/>
      <c r="N71" s="105"/>
      <c r="O71" s="105"/>
      <c r="P71" s="105"/>
      <c r="Q71" s="105"/>
      <c r="R71" s="105"/>
      <c r="S71" s="105"/>
      <c r="T71" s="105"/>
      <c r="U71" s="105"/>
      <c r="V71" s="105"/>
      <c r="W71" s="105"/>
      <c r="X71" s="105"/>
      <c r="Y71" s="105"/>
      <c r="Z71" s="105"/>
    </row>
    <row r="72" spans="1:26" x14ac:dyDescent="0.25">
      <c r="A72" s="105"/>
      <c r="B72" s="105"/>
      <c r="C72" s="105"/>
      <c r="D72" s="177"/>
      <c r="E72" s="105"/>
      <c r="F72" s="105"/>
      <c r="G72" s="105"/>
      <c r="H72" s="105"/>
      <c r="I72" s="105"/>
      <c r="J72" s="105"/>
      <c r="K72" s="105"/>
      <c r="L72" s="105"/>
      <c r="M72" s="105"/>
      <c r="N72" s="105"/>
      <c r="O72" s="105"/>
      <c r="P72" s="105"/>
      <c r="Q72" s="105"/>
      <c r="R72" s="105"/>
      <c r="S72" s="105"/>
      <c r="T72" s="105"/>
      <c r="U72" s="105"/>
      <c r="V72" s="105"/>
      <c r="W72" s="105"/>
      <c r="X72" s="105"/>
      <c r="Y72" s="105"/>
      <c r="Z72" s="105"/>
    </row>
    <row r="73" spans="1:26" ht="15.75" customHeight="1" x14ac:dyDescent="0.25">
      <c r="A73" s="105"/>
      <c r="B73" s="105"/>
      <c r="C73" s="105"/>
      <c r="D73" s="177"/>
      <c r="E73" s="105"/>
      <c r="F73" s="105"/>
      <c r="G73" s="105"/>
      <c r="H73" s="105"/>
      <c r="I73" s="105"/>
      <c r="J73" s="105"/>
      <c r="K73" s="105"/>
      <c r="L73" s="105"/>
      <c r="M73" s="105"/>
      <c r="N73" s="105"/>
      <c r="O73" s="105"/>
      <c r="P73" s="105"/>
      <c r="Q73" s="105"/>
      <c r="R73" s="105"/>
      <c r="S73" s="105"/>
      <c r="T73" s="105"/>
      <c r="U73" s="105"/>
      <c r="V73" s="105"/>
      <c r="W73" s="105"/>
      <c r="X73" s="105"/>
      <c r="Y73" s="105"/>
      <c r="Z73" s="105"/>
    </row>
    <row r="74" spans="1:26" x14ac:dyDescent="0.25">
      <c r="A74" s="105"/>
      <c r="B74" s="105"/>
      <c r="C74" s="105"/>
      <c r="D74" s="177"/>
      <c r="E74" s="105"/>
      <c r="F74" s="105"/>
      <c r="G74" s="105"/>
      <c r="H74" s="105"/>
      <c r="I74" s="105"/>
      <c r="J74" s="105"/>
      <c r="K74" s="105"/>
      <c r="L74" s="105"/>
      <c r="M74" s="105"/>
      <c r="N74" s="105"/>
      <c r="O74" s="105"/>
      <c r="P74" s="105"/>
      <c r="Q74" s="105"/>
      <c r="R74" s="105"/>
      <c r="S74" s="105"/>
      <c r="T74" s="105"/>
      <c r="U74" s="105"/>
      <c r="V74" s="105"/>
      <c r="W74" s="105"/>
      <c r="X74" s="105"/>
      <c r="Y74" s="105"/>
      <c r="Z74" s="105"/>
    </row>
    <row r="75" spans="1:26" x14ac:dyDescent="0.25">
      <c r="A75" s="105"/>
      <c r="B75" s="105"/>
      <c r="C75" s="105"/>
      <c r="D75" s="177"/>
      <c r="E75" s="105"/>
      <c r="F75" s="105"/>
      <c r="G75" s="105"/>
      <c r="H75" s="105"/>
      <c r="I75" s="105"/>
      <c r="J75" s="105"/>
      <c r="K75" s="105"/>
      <c r="L75" s="105"/>
      <c r="M75" s="105"/>
      <c r="N75" s="105"/>
      <c r="O75" s="105"/>
      <c r="P75" s="105"/>
      <c r="Q75" s="105"/>
      <c r="R75" s="105"/>
      <c r="S75" s="105"/>
      <c r="T75" s="105"/>
      <c r="U75" s="105"/>
      <c r="V75" s="105"/>
      <c r="W75" s="105"/>
      <c r="X75" s="105"/>
      <c r="Y75" s="105"/>
      <c r="Z75" s="105"/>
    </row>
    <row r="76" spans="1:26" x14ac:dyDescent="0.2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row>
    <row r="77" spans="1:26" x14ac:dyDescent="0.2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row>
    <row r="78" spans="1:26" x14ac:dyDescent="0.2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row>
    <row r="79" spans="1:26" ht="15.75" customHeight="1" x14ac:dyDescent="0.2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row>
    <row r="80" spans="1:26" x14ac:dyDescent="0.25">
      <c r="A80" s="105"/>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row>
    <row r="81" spans="1:26" x14ac:dyDescent="0.25">
      <c r="A81" s="105"/>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row>
    <row r="82" spans="1:26" x14ac:dyDescent="0.25">
      <c r="A82" s="105"/>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row>
    <row r="83" spans="1:26" x14ac:dyDescent="0.25">
      <c r="A83" s="105"/>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row>
    <row r="84" spans="1:26" x14ac:dyDescent="0.25">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row>
    <row r="85" spans="1:26" x14ac:dyDescent="0.25">
      <c r="A85" s="105"/>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row>
    <row r="86" spans="1:26" x14ac:dyDescent="0.25">
      <c r="A86" s="105"/>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row>
    <row r="87" spans="1:26" x14ac:dyDescent="0.25">
      <c r="A87" s="105"/>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row>
    <row r="88" spans="1:26" x14ac:dyDescent="0.25">
      <c r="A88" s="105"/>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row>
    <row r="89" spans="1:26" x14ac:dyDescent="0.25">
      <c r="A89" s="105"/>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row>
    <row r="90" spans="1:26" x14ac:dyDescent="0.25">
      <c r="A90" s="105"/>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row>
    <row r="91" spans="1:26" x14ac:dyDescent="0.25">
      <c r="A91" s="105"/>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row>
    <row r="92" spans="1:26" x14ac:dyDescent="0.25">
      <c r="A92" s="105"/>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row>
    <row r="93" spans="1:26" x14ac:dyDescent="0.25">
      <c r="A93" s="105"/>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row>
    <row r="94" spans="1:26" x14ac:dyDescent="0.25">
      <c r="A94" s="105"/>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row>
    <row r="95" spans="1:26" x14ac:dyDescent="0.25">
      <c r="A95" s="105"/>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row>
    <row r="96" spans="1:26" x14ac:dyDescent="0.25">
      <c r="A96" s="105"/>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row>
    <row r="97" spans="1:26" x14ac:dyDescent="0.25">
      <c r="A97" s="105"/>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row>
    <row r="98" spans="1:26" x14ac:dyDescent="0.25">
      <c r="A98" s="105"/>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row>
    <row r="99" spans="1:26" x14ac:dyDescent="0.25">
      <c r="A99" s="105"/>
      <c r="B99" s="105"/>
      <c r="C99" s="105"/>
      <c r="D99" s="105"/>
      <c r="E99" s="105"/>
      <c r="F99" s="105"/>
      <c r="G99" s="105"/>
      <c r="H99" s="178"/>
      <c r="I99" s="105"/>
      <c r="J99" s="105"/>
      <c r="K99" s="105"/>
      <c r="L99" s="105"/>
      <c r="M99" s="105"/>
      <c r="N99" s="105"/>
      <c r="O99" s="105"/>
      <c r="P99" s="105"/>
      <c r="Q99" s="105"/>
      <c r="R99" s="105"/>
      <c r="S99" s="105"/>
      <c r="T99" s="105"/>
      <c r="U99" s="105"/>
      <c r="V99" s="105"/>
      <c r="W99" s="105"/>
      <c r="X99" s="105"/>
      <c r="Y99" s="105"/>
      <c r="Z99" s="105"/>
    </row>
    <row r="100" spans="1:26" x14ac:dyDescent="0.25">
      <c r="A100" s="105"/>
      <c r="B100" s="105"/>
      <c r="C100" s="105"/>
      <c r="D100" s="177"/>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row>
    <row r="101" spans="1:26" x14ac:dyDescent="0.25">
      <c r="A101" s="105"/>
      <c r="B101" s="105"/>
      <c r="C101" s="105"/>
      <c r="D101" s="177"/>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row>
    <row r="102" spans="1:26" x14ac:dyDescent="0.25">
      <c r="A102" s="105"/>
      <c r="B102" s="105"/>
      <c r="C102" s="105"/>
      <c r="D102" s="177"/>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row>
    <row r="103" spans="1:26" x14ac:dyDescent="0.25">
      <c r="A103" s="105"/>
      <c r="B103" s="105"/>
      <c r="C103" s="105"/>
      <c r="D103" s="177"/>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row>
    <row r="104" spans="1:26" x14ac:dyDescent="0.25">
      <c r="A104" s="105"/>
      <c r="B104" s="105"/>
      <c r="C104" s="105"/>
      <c r="D104" s="177"/>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row>
    <row r="105" spans="1:26" x14ac:dyDescent="0.25">
      <c r="A105" s="105"/>
      <c r="B105" s="105"/>
      <c r="C105" s="105"/>
      <c r="D105" s="177"/>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row>
    <row r="106" spans="1:26" x14ac:dyDescent="0.25">
      <c r="A106" s="105"/>
      <c r="B106" s="105"/>
      <c r="C106" s="105"/>
      <c r="D106" s="177"/>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row>
    <row r="107" spans="1:26" x14ac:dyDescent="0.25">
      <c r="A107" s="105"/>
      <c r="B107" s="105"/>
      <c r="C107" s="105"/>
      <c r="D107" s="105"/>
      <c r="E107" s="105"/>
      <c r="F107" s="105"/>
      <c r="G107" s="105"/>
      <c r="H107" s="105"/>
      <c r="I107" s="105"/>
      <c r="J107" s="178"/>
      <c r="K107" s="105"/>
      <c r="L107" s="105"/>
      <c r="M107" s="105"/>
      <c r="N107" s="105"/>
      <c r="O107" s="105"/>
      <c r="P107" s="105"/>
      <c r="Q107" s="105"/>
      <c r="R107" s="105"/>
      <c r="S107" s="105"/>
      <c r="T107" s="105"/>
      <c r="U107" s="105"/>
      <c r="V107" s="105"/>
      <c r="W107" s="105"/>
      <c r="X107" s="105"/>
      <c r="Y107" s="105"/>
      <c r="Z107" s="105"/>
    </row>
    <row r="108" spans="1:26" x14ac:dyDescent="0.25">
      <c r="A108" s="105"/>
      <c r="B108" s="105"/>
      <c r="C108" s="105"/>
      <c r="D108" s="177"/>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row>
    <row r="109" spans="1:26" x14ac:dyDescent="0.25">
      <c r="A109" s="105"/>
      <c r="B109" s="105"/>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row>
    <row r="110" spans="1:26" x14ac:dyDescent="0.25">
      <c r="A110" s="105"/>
      <c r="B110" s="105"/>
      <c r="C110" s="105"/>
      <c r="D110" s="177"/>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row>
    <row r="111" spans="1:26" x14ac:dyDescent="0.25">
      <c r="A111" s="105"/>
      <c r="B111" s="105"/>
      <c r="C111" s="105"/>
      <c r="D111" s="177"/>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row>
    <row r="112" spans="1:26" x14ac:dyDescent="0.25">
      <c r="A112" s="105"/>
      <c r="B112" s="105"/>
      <c r="C112" s="105"/>
      <c r="D112" s="177"/>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row>
    <row r="113" spans="1:26" x14ac:dyDescent="0.25">
      <c r="A113" s="105"/>
      <c r="B113" s="105"/>
      <c r="C113" s="105"/>
      <c r="D113" s="177"/>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row>
    <row r="114" spans="1:26" x14ac:dyDescent="0.25">
      <c r="A114" s="105"/>
      <c r="B114" s="105"/>
      <c r="C114" s="105"/>
      <c r="D114" s="177"/>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row>
    <row r="115" spans="1:26" x14ac:dyDescent="0.25">
      <c r="A115" s="105"/>
      <c r="B115" s="105"/>
      <c r="C115" s="105"/>
      <c r="D115" s="177"/>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row>
    <row r="116" spans="1:26" x14ac:dyDescent="0.25">
      <c r="A116" s="105"/>
      <c r="B116" s="105"/>
      <c r="C116" s="105"/>
      <c r="D116" s="177"/>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row>
    <row r="117" spans="1:26" x14ac:dyDescent="0.25">
      <c r="A117" s="105"/>
      <c r="B117" s="105"/>
      <c r="C117" s="105"/>
      <c r="D117" s="177"/>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row>
    <row r="118" spans="1:26" x14ac:dyDescent="0.25">
      <c r="A118" s="105"/>
      <c r="B118" s="105"/>
      <c r="C118" s="105"/>
      <c r="D118" s="177"/>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row>
    <row r="119" spans="1:26" x14ac:dyDescent="0.25">
      <c r="A119" s="105"/>
      <c r="B119" s="105"/>
      <c r="C119" s="105"/>
      <c r="D119" s="177"/>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row>
    <row r="120" spans="1:26" x14ac:dyDescent="0.25">
      <c r="A120" s="105"/>
      <c r="B120" s="105"/>
      <c r="C120" s="105"/>
      <c r="D120" s="177"/>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row>
    <row r="121" spans="1:26" x14ac:dyDescent="0.25">
      <c r="A121" s="105"/>
      <c r="B121" s="105"/>
      <c r="C121" s="105"/>
      <c r="D121" s="177"/>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row>
    <row r="122" spans="1:26" x14ac:dyDescent="0.25">
      <c r="A122" s="105"/>
      <c r="B122" s="105"/>
      <c r="C122" s="105"/>
      <c r="D122" s="177"/>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row>
    <row r="123" spans="1:26" x14ac:dyDescent="0.25">
      <c r="A123" s="105"/>
      <c r="B123" s="105"/>
      <c r="C123" s="105"/>
      <c r="D123" s="177"/>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row>
    <row r="124" spans="1:26" x14ac:dyDescent="0.25">
      <c r="A124" s="105"/>
      <c r="B124" s="105"/>
      <c r="C124" s="105"/>
      <c r="D124" s="177"/>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row>
    <row r="125" spans="1:26" x14ac:dyDescent="0.25">
      <c r="A125" s="105"/>
      <c r="B125" s="105"/>
      <c r="C125" s="105"/>
      <c r="D125" s="177"/>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row>
    <row r="126" spans="1:26" x14ac:dyDescent="0.25">
      <c r="A126" s="105"/>
      <c r="B126" s="105"/>
      <c r="C126" s="105"/>
      <c r="D126" s="177"/>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row>
    <row r="127" spans="1:26" x14ac:dyDescent="0.25">
      <c r="A127" s="105"/>
      <c r="B127" s="105"/>
      <c r="C127" s="105"/>
      <c r="D127" s="177"/>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row>
    <row r="128" spans="1:26" x14ac:dyDescent="0.25">
      <c r="A128" s="105"/>
      <c r="B128" s="105"/>
      <c r="C128" s="105"/>
      <c r="D128" s="177"/>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row>
    <row r="129" spans="1:26" x14ac:dyDescent="0.25">
      <c r="A129" s="105"/>
      <c r="B129" s="105"/>
      <c r="C129" s="105"/>
      <c r="D129" s="177"/>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row>
    <row r="130" spans="1:26" x14ac:dyDescent="0.25">
      <c r="A130" s="105"/>
      <c r="B130" s="105"/>
      <c r="C130" s="105"/>
      <c r="D130" s="177"/>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row>
    <row r="131" spans="1:26" x14ac:dyDescent="0.25">
      <c r="A131" s="105"/>
      <c r="B131" s="105"/>
      <c r="C131" s="105"/>
      <c r="D131" s="177"/>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row>
    <row r="132" spans="1:26" x14ac:dyDescent="0.25">
      <c r="A132" s="105"/>
      <c r="B132" s="105"/>
      <c r="C132" s="105"/>
      <c r="D132" s="177"/>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row>
    <row r="133" spans="1:26" x14ac:dyDescent="0.25">
      <c r="A133" s="105"/>
      <c r="B133" s="105"/>
      <c r="C133" s="105"/>
      <c r="D133" s="177"/>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row>
    <row r="134" spans="1:26" x14ac:dyDescent="0.25">
      <c r="A134" s="105"/>
      <c r="B134" s="105"/>
      <c r="C134" s="105"/>
      <c r="D134" s="177"/>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row>
    <row r="135" spans="1:26" x14ac:dyDescent="0.25">
      <c r="A135" s="105"/>
      <c r="B135" s="105"/>
      <c r="C135" s="105"/>
      <c r="D135" s="177"/>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row>
    <row r="136" spans="1:26" x14ac:dyDescent="0.25">
      <c r="A136" s="105"/>
      <c r="B136" s="105"/>
      <c r="C136" s="105"/>
      <c r="D136" s="177"/>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row>
    <row r="137" spans="1:26" x14ac:dyDescent="0.25">
      <c r="A137" s="105"/>
      <c r="B137" s="105"/>
      <c r="C137" s="105"/>
      <c r="D137" s="177"/>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row>
    <row r="138" spans="1:26" x14ac:dyDescent="0.25">
      <c r="A138" s="105"/>
      <c r="B138" s="105"/>
      <c r="C138" s="105"/>
      <c r="D138" s="177"/>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row>
    <row r="139" spans="1:26" x14ac:dyDescent="0.25">
      <c r="A139" s="105"/>
      <c r="B139" s="105"/>
      <c r="C139" s="105"/>
      <c r="D139" s="177"/>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row>
  </sheetData>
  <sheetProtection algorithmName="SHA-512" hashValue="tqYcXjklQ82FlXfYUE+yHCZ24RriI+oQNQi1iZ4Hm9jZmfmMmvsR8vJPaFGQwxelOmfenPK9kJaxRmL/uzZYuw==" saltValue="kTK8SZp+E0CaKm/czxoYnw==" spinCount="100000" sheet="1" objects="1" scenarios="1"/>
  <mergeCells count="20">
    <mergeCell ref="B12:I12"/>
    <mergeCell ref="B13:I13"/>
    <mergeCell ref="B14:I14"/>
    <mergeCell ref="B67:I67"/>
    <mergeCell ref="E33:I33"/>
    <mergeCell ref="B35:D35"/>
    <mergeCell ref="B37:E37"/>
    <mergeCell ref="C42:E42"/>
    <mergeCell ref="F42:H42"/>
    <mergeCell ref="B18:C18"/>
    <mergeCell ref="D18:E18"/>
    <mergeCell ref="B20:C20"/>
    <mergeCell ref="D20:E20"/>
    <mergeCell ref="B22:C22"/>
    <mergeCell ref="D22:E22"/>
    <mergeCell ref="B5:I5"/>
    <mergeCell ref="B6:I6"/>
    <mergeCell ref="B7:I7"/>
    <mergeCell ref="B8:I8"/>
    <mergeCell ref="B9:I9"/>
  </mergeCells>
  <conditionalFormatting sqref="G37:I39">
    <cfRule type="cellIs" dxfId="143" priority="8" operator="greaterThan">
      <formula>0.15</formula>
    </cfRule>
    <cfRule type="cellIs" dxfId="142" priority="9" operator="equal">
      <formula>0</formula>
    </cfRule>
    <cfRule type="cellIs" dxfId="141" priority="10" operator="greaterThan">
      <formula>0.15</formula>
    </cfRule>
  </conditionalFormatting>
  <conditionalFormatting sqref="D22:E22">
    <cfRule type="expression" dxfId="140" priority="6">
      <formula>$D$20="Municipality"</formula>
    </cfRule>
  </conditionalFormatting>
  <conditionalFormatting sqref="B22">
    <cfRule type="expression" dxfId="139" priority="7">
      <formula>$D$20="Municipality"</formula>
    </cfRule>
  </conditionalFormatting>
  <conditionalFormatting sqref="F45:F65">
    <cfRule type="expression" dxfId="138" priority="5">
      <formula>ISNA(F45)</formula>
    </cfRule>
  </conditionalFormatting>
  <conditionalFormatting sqref="D44:E65">
    <cfRule type="expression" dxfId="137" priority="4">
      <formula>ISNA(D44)</formula>
    </cfRule>
  </conditionalFormatting>
  <conditionalFormatting sqref="H45:H65">
    <cfRule type="expression" dxfId="136" priority="3">
      <formula>ISNA(H45)</formula>
    </cfRule>
  </conditionalFormatting>
  <conditionalFormatting sqref="C28">
    <cfRule type="expression" dxfId="135" priority="2">
      <formula>ISNA(C28)</formula>
    </cfRule>
  </conditionalFormatting>
  <conditionalFormatting sqref="F28">
    <cfRule type="expression" dxfId="134" priority="1">
      <formula>ISNA(F28)</formula>
    </cfRule>
  </conditionalFormatting>
  <dataValidations count="1">
    <dataValidation type="list" allowBlank="1" showInputMessage="1" showErrorMessage="1" sqref="D22">
      <formula1>INDIRECT(D20)</formula1>
    </dataValidation>
  </dataValidations>
  <pageMargins left="0.25" right="0.25" top="0.75" bottom="0.75" header="0.3" footer="0.3"/>
  <pageSetup scale="78" orientation="landscape" r:id="rId1"/>
  <rowBreaks count="1" manualBreakCount="1">
    <brk id="29" max="9" man="1"/>
  </rowBreaks>
  <ignoredErrors>
    <ignoredError sqref="E44 D45:H47 D57:H65 D54:F54 H54 D55:F55 H55 D56:F56 H56 D49:H53 D48:F48 H48" evalError="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Population_lists!$I$4:$I$70</xm:f>
          </x14:formula1>
          <xm:sqref>D18</xm:sqref>
        </x14:dataValidation>
        <x14:dataValidation type="list" allowBlank="1" showInputMessage="1" showErrorMessage="1">
          <x14:formula1>
            <xm:f>Population_lists!$I$3:$J$3</xm:f>
          </x14:formula1>
          <xm:sqref>D20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8"/>
  <sheetViews>
    <sheetView zoomScale="110" zoomScaleNormal="110" workbookViewId="0"/>
  </sheetViews>
  <sheetFormatPr defaultColWidth="9.140625" defaultRowHeight="15.75" x14ac:dyDescent="0.25"/>
  <cols>
    <col min="1" max="1" width="3.85546875" style="21" customWidth="1"/>
    <col min="2" max="2" width="16.5703125" style="21" customWidth="1"/>
    <col min="3" max="3" width="21.85546875" style="21" customWidth="1"/>
    <col min="4" max="4" width="15.140625" style="101" customWidth="1"/>
    <col min="5" max="8" width="15.140625" style="21" customWidth="1"/>
    <col min="9" max="9" width="3.85546875" style="21" customWidth="1"/>
    <col min="10" max="10" width="13.140625" customWidth="1"/>
    <col min="11" max="11" width="11.42578125" bestFit="1" customWidth="1"/>
    <col min="12" max="12" width="13.42578125" hidden="1" customWidth="1"/>
    <col min="13" max="13" width="0" style="21" hidden="1" customWidth="1"/>
    <col min="14" max="15" width="15.5703125" style="21" customWidth="1"/>
    <col min="16" max="16" width="25.42578125" style="21" customWidth="1"/>
    <col min="17" max="17" width="16.85546875" style="21" customWidth="1"/>
    <col min="18" max="18" width="14.28515625" style="21" customWidth="1"/>
    <col min="19" max="16384" width="9.140625" style="21"/>
  </cols>
  <sheetData>
    <row r="1" spans="1:23" x14ac:dyDescent="0.25">
      <c r="A1" s="25"/>
      <c r="B1" s="25"/>
      <c r="C1" s="25"/>
      <c r="D1" s="25"/>
      <c r="E1" s="25"/>
      <c r="F1" s="25"/>
      <c r="G1" s="25"/>
      <c r="H1" s="25"/>
      <c r="I1" s="25"/>
      <c r="J1" s="198"/>
      <c r="K1" s="198"/>
      <c r="L1" s="198"/>
      <c r="M1" s="36"/>
      <c r="N1" s="36"/>
      <c r="O1" s="36"/>
      <c r="P1" s="99"/>
      <c r="Q1" s="36"/>
      <c r="R1" s="36"/>
      <c r="S1" s="36"/>
      <c r="T1" s="36"/>
      <c r="U1" s="36"/>
      <c r="V1" s="36"/>
      <c r="W1" s="36"/>
    </row>
    <row r="2" spans="1:23" ht="18.75" x14ac:dyDescent="0.3">
      <c r="A2" s="37" t="s">
        <v>653</v>
      </c>
      <c r="B2" s="38"/>
      <c r="C2" s="38"/>
      <c r="D2" s="39"/>
      <c r="E2" s="38"/>
      <c r="F2" s="38"/>
      <c r="G2" s="38"/>
      <c r="H2" s="38"/>
      <c r="I2" s="38"/>
      <c r="J2" s="198"/>
      <c r="K2" s="198"/>
      <c r="L2" s="198"/>
      <c r="M2" s="36"/>
      <c r="N2" s="36"/>
      <c r="O2" s="36"/>
      <c r="P2" s="36"/>
      <c r="Q2" s="36"/>
      <c r="R2" s="36"/>
      <c r="S2" s="36"/>
      <c r="T2" s="36"/>
      <c r="U2" s="36"/>
      <c r="V2" s="36"/>
      <c r="W2" s="36"/>
    </row>
    <row r="3" spans="1:23" x14ac:dyDescent="0.25">
      <c r="A3" s="25"/>
      <c r="B3" s="25"/>
      <c r="C3" s="25"/>
      <c r="D3" s="35"/>
      <c r="E3" s="25"/>
      <c r="F3" s="25"/>
      <c r="G3" s="25"/>
      <c r="H3" s="25"/>
      <c r="I3" s="25"/>
      <c r="J3" s="198"/>
      <c r="K3" s="198"/>
      <c r="L3" s="198"/>
      <c r="M3" s="36"/>
      <c r="N3" s="36"/>
      <c r="O3" s="36"/>
      <c r="P3" s="36"/>
      <c r="Q3" s="36"/>
      <c r="R3" s="36"/>
      <c r="S3" s="36"/>
      <c r="T3" s="36"/>
      <c r="U3" s="36"/>
      <c r="V3" s="36"/>
      <c r="W3" s="36"/>
    </row>
    <row r="4" spans="1:23" s="69" customFormat="1" ht="15.75" customHeight="1" x14ac:dyDescent="0.25">
      <c r="A4" s="25"/>
      <c r="B4" s="309" t="s">
        <v>645</v>
      </c>
      <c r="C4" s="310"/>
      <c r="D4" s="310"/>
      <c r="E4" s="310"/>
      <c r="F4" s="310"/>
      <c r="G4" s="310"/>
      <c r="H4" s="311"/>
      <c r="I4" s="64"/>
      <c r="J4" s="68"/>
      <c r="K4" s="68"/>
      <c r="L4" s="68"/>
      <c r="M4" s="68"/>
      <c r="N4" s="68"/>
      <c r="O4" s="68"/>
      <c r="P4" s="68"/>
      <c r="Q4" s="68"/>
      <c r="R4" s="68"/>
      <c r="S4" s="68"/>
      <c r="T4" s="68"/>
      <c r="U4" s="68"/>
      <c r="V4" s="68"/>
      <c r="W4" s="68"/>
    </row>
    <row r="5" spans="1:23" s="69" customFormat="1" ht="31.5" customHeight="1" x14ac:dyDescent="0.25">
      <c r="A5" s="25"/>
      <c r="B5" s="285" t="s">
        <v>654</v>
      </c>
      <c r="C5" s="285"/>
      <c r="D5" s="285"/>
      <c r="E5" s="285"/>
      <c r="F5" s="285"/>
      <c r="G5" s="285"/>
      <c r="H5" s="285"/>
      <c r="I5" s="64"/>
      <c r="J5" s="68"/>
      <c r="K5" s="68"/>
      <c r="L5" s="68"/>
      <c r="M5" s="68"/>
      <c r="N5" s="68"/>
      <c r="O5" s="68"/>
      <c r="P5" s="68"/>
      <c r="Q5" s="68"/>
      <c r="R5" s="68"/>
      <c r="S5" s="68"/>
      <c r="T5" s="68"/>
      <c r="U5" s="68"/>
      <c r="V5" s="68"/>
      <c r="W5" s="68"/>
    </row>
    <row r="6" spans="1:23" s="69" customFormat="1" ht="15.75" customHeight="1" x14ac:dyDescent="0.25">
      <c r="A6" s="25"/>
      <c r="B6" s="312" t="s">
        <v>655</v>
      </c>
      <c r="C6" s="312"/>
      <c r="D6" s="312"/>
      <c r="E6" s="312"/>
      <c r="F6" s="312"/>
      <c r="G6" s="312"/>
      <c r="H6" s="312"/>
      <c r="I6" s="64"/>
      <c r="J6" s="68"/>
      <c r="K6" s="68"/>
      <c r="L6" s="68"/>
      <c r="M6" s="68"/>
      <c r="N6" s="68"/>
      <c r="O6" s="68"/>
      <c r="P6" s="68"/>
      <c r="Q6" s="68"/>
      <c r="R6" s="68"/>
      <c r="S6" s="68"/>
      <c r="T6" s="68"/>
      <c r="U6" s="68"/>
      <c r="V6" s="68"/>
      <c r="W6" s="68"/>
    </row>
    <row r="7" spans="1:23" s="69" customFormat="1" ht="31.5" customHeight="1" x14ac:dyDescent="0.25">
      <c r="A7" s="25"/>
      <c r="B7" s="286" t="s">
        <v>733</v>
      </c>
      <c r="C7" s="286"/>
      <c r="D7" s="286"/>
      <c r="E7" s="286"/>
      <c r="F7" s="286"/>
      <c r="G7" s="286"/>
      <c r="H7" s="286"/>
      <c r="I7" s="64"/>
      <c r="J7" s="68"/>
      <c r="K7" s="68"/>
      <c r="L7" s="68"/>
      <c r="M7" s="68"/>
      <c r="N7" s="68"/>
      <c r="O7" s="68"/>
      <c r="P7" s="68"/>
      <c r="Q7" s="68"/>
      <c r="R7" s="68"/>
      <c r="S7" s="68"/>
      <c r="T7" s="68"/>
      <c r="U7" s="68"/>
      <c r="V7" s="68"/>
      <c r="W7" s="68"/>
    </row>
    <row r="8" spans="1:23" s="203" customFormat="1" ht="6.75" x14ac:dyDescent="0.15">
      <c r="A8" s="32"/>
      <c r="B8" s="200"/>
      <c r="C8" s="200"/>
      <c r="D8" s="200"/>
      <c r="E8" s="200"/>
      <c r="F8" s="200"/>
      <c r="G8" s="200"/>
      <c r="H8" s="200"/>
      <c r="I8" s="201"/>
      <c r="J8" s="202"/>
      <c r="K8" s="202"/>
      <c r="L8" s="202"/>
      <c r="M8" s="202"/>
      <c r="N8" s="202"/>
      <c r="O8" s="202"/>
      <c r="P8" s="202"/>
      <c r="Q8" s="202"/>
      <c r="R8" s="202"/>
      <c r="S8" s="202"/>
      <c r="T8" s="202"/>
      <c r="U8" s="202"/>
      <c r="V8" s="202"/>
      <c r="W8" s="202"/>
    </row>
    <row r="9" spans="1:23" s="69" customFormat="1" ht="30.75" customHeight="1" x14ac:dyDescent="0.25">
      <c r="A9" s="25"/>
      <c r="B9" s="286" t="s">
        <v>715</v>
      </c>
      <c r="C9" s="286"/>
      <c r="D9" s="286"/>
      <c r="E9" s="286"/>
      <c r="F9" s="286"/>
      <c r="G9" s="286"/>
      <c r="H9" s="286"/>
      <c r="I9" s="64"/>
      <c r="J9" s="68"/>
      <c r="K9" s="68"/>
      <c r="L9" s="68"/>
      <c r="M9" s="68"/>
      <c r="N9" s="68"/>
      <c r="O9" s="68"/>
      <c r="P9" s="68"/>
      <c r="Q9" s="68"/>
      <c r="R9" s="68"/>
      <c r="S9" s="68"/>
      <c r="T9" s="68"/>
      <c r="U9" s="68"/>
      <c r="V9" s="68"/>
      <c r="W9" s="68"/>
    </row>
    <row r="10" spans="1:23" s="69" customFormat="1" ht="31.5" customHeight="1" x14ac:dyDescent="0.25">
      <c r="A10" s="25"/>
      <c r="B10" s="285" t="s">
        <v>716</v>
      </c>
      <c r="C10" s="285"/>
      <c r="D10" s="285"/>
      <c r="E10" s="285"/>
      <c r="F10" s="285"/>
      <c r="G10" s="285"/>
      <c r="H10" s="285"/>
      <c r="I10" s="64"/>
      <c r="J10" s="68"/>
      <c r="K10" s="68"/>
      <c r="L10" s="68"/>
      <c r="M10" s="68"/>
      <c r="N10" s="68"/>
      <c r="O10" s="68"/>
      <c r="P10" s="68"/>
      <c r="Q10" s="68"/>
      <c r="R10" s="68"/>
      <c r="S10" s="68"/>
      <c r="T10" s="68"/>
      <c r="U10" s="68"/>
      <c r="V10" s="68"/>
      <c r="W10" s="68"/>
    </row>
    <row r="11" spans="1:23" ht="15.75" customHeight="1" x14ac:dyDescent="0.25">
      <c r="A11" s="25"/>
      <c r="B11" s="25"/>
      <c r="C11" s="25"/>
      <c r="D11" s="35"/>
      <c r="E11" s="25"/>
      <c r="F11" s="25"/>
      <c r="G11" s="25"/>
      <c r="H11" s="25"/>
      <c r="I11" s="25"/>
      <c r="J11" s="198"/>
      <c r="K11" s="198"/>
      <c r="L11" s="198"/>
      <c r="M11" s="36"/>
      <c r="N11" s="36"/>
      <c r="O11" s="36"/>
      <c r="P11" s="36"/>
      <c r="Q11" s="36"/>
      <c r="R11" s="36"/>
      <c r="S11" s="36"/>
      <c r="T11" s="36"/>
      <c r="U11" s="36"/>
      <c r="V11" s="36"/>
      <c r="W11" s="36"/>
    </row>
    <row r="12" spans="1:23" x14ac:dyDescent="0.25">
      <c r="A12" s="25"/>
      <c r="B12" s="318" t="s">
        <v>656</v>
      </c>
      <c r="C12" s="318"/>
      <c r="D12" s="204"/>
      <c r="E12" s="25"/>
      <c r="F12" s="25"/>
      <c r="G12" s="25"/>
      <c r="H12" s="25"/>
      <c r="I12" s="25"/>
      <c r="J12" s="198"/>
      <c r="K12" s="198"/>
      <c r="L12" s="198"/>
      <c r="M12" s="36"/>
      <c r="N12" s="36"/>
      <c r="O12" s="36"/>
      <c r="P12" s="36"/>
      <c r="Q12" s="36"/>
      <c r="R12" s="36"/>
      <c r="S12" s="36"/>
      <c r="T12" s="36"/>
      <c r="U12" s="36"/>
      <c r="V12" s="36"/>
      <c r="W12" s="36"/>
    </row>
    <row r="13" spans="1:23" ht="15.75" customHeight="1" x14ac:dyDescent="0.25">
      <c r="A13" s="25"/>
      <c r="B13" s="319" t="s">
        <v>657</v>
      </c>
      <c r="C13" s="319"/>
      <c r="D13" s="205"/>
      <c r="E13" s="25"/>
      <c r="F13" s="25"/>
      <c r="G13" s="25"/>
      <c r="H13" s="25"/>
      <c r="I13" s="25"/>
      <c r="J13" s="198"/>
      <c r="K13" s="198"/>
      <c r="L13" s="198"/>
      <c r="M13" s="36"/>
      <c r="N13" s="36"/>
      <c r="O13" s="36"/>
      <c r="P13" s="36"/>
      <c r="Q13" s="36"/>
      <c r="R13" s="36"/>
      <c r="S13" s="36"/>
      <c r="T13" s="36"/>
      <c r="U13" s="36"/>
      <c r="V13" s="36"/>
      <c r="W13" s="36"/>
    </row>
    <row r="14" spans="1:23" s="34" customFormat="1" ht="6.75" x14ac:dyDescent="0.15">
      <c r="A14" s="32"/>
      <c r="B14" s="206"/>
      <c r="C14" s="206"/>
      <c r="D14" s="207"/>
      <c r="E14" s="32"/>
      <c r="F14" s="32"/>
      <c r="G14" s="32"/>
      <c r="H14" s="32"/>
      <c r="I14" s="32"/>
      <c r="J14" s="47"/>
      <c r="K14" s="47"/>
      <c r="L14" s="47"/>
      <c r="M14" s="47"/>
      <c r="N14" s="47"/>
      <c r="O14" s="47"/>
      <c r="P14" s="47"/>
      <c r="Q14" s="47"/>
      <c r="R14" s="47"/>
      <c r="S14" s="47"/>
      <c r="T14" s="47"/>
      <c r="U14" s="47"/>
      <c r="V14" s="47"/>
      <c r="W14" s="47"/>
    </row>
    <row r="15" spans="1:23" x14ac:dyDescent="0.25">
      <c r="A15" s="25"/>
      <c r="B15" s="318" t="s">
        <v>658</v>
      </c>
      <c r="C15" s="318"/>
      <c r="D15" s="205"/>
      <c r="E15" s="25"/>
      <c r="F15" s="25"/>
      <c r="G15" s="25"/>
      <c r="H15" s="25"/>
      <c r="I15" s="25"/>
      <c r="J15" s="198"/>
      <c r="K15" s="198"/>
      <c r="L15" s="198"/>
      <c r="M15" s="36"/>
      <c r="N15" s="36"/>
      <c r="O15" s="36"/>
      <c r="P15" s="36"/>
      <c r="Q15" s="36"/>
      <c r="R15" s="36"/>
      <c r="S15" s="36"/>
      <c r="T15" s="36"/>
      <c r="U15" s="36"/>
      <c r="V15" s="36"/>
      <c r="W15" s="36"/>
    </row>
    <row r="16" spans="1:23" ht="15.75" customHeight="1" x14ac:dyDescent="0.25">
      <c r="A16" s="25"/>
      <c r="B16" s="318" t="s">
        <v>659</v>
      </c>
      <c r="C16" s="318"/>
      <c r="D16" s="205"/>
      <c r="E16" s="25"/>
      <c r="F16" s="25"/>
      <c r="G16" s="25"/>
      <c r="H16" s="25"/>
      <c r="I16" s="25"/>
      <c r="J16" s="198"/>
      <c r="K16" s="198"/>
      <c r="L16" s="198"/>
      <c r="M16" s="36"/>
      <c r="N16" s="36"/>
      <c r="O16" s="36"/>
      <c r="P16" s="36"/>
      <c r="Q16" s="36"/>
      <c r="R16" s="36"/>
      <c r="S16" s="36"/>
      <c r="T16" s="36"/>
      <c r="U16" s="36"/>
      <c r="V16" s="36"/>
      <c r="W16" s="36"/>
    </row>
    <row r="17" spans="1:23" x14ac:dyDescent="0.25">
      <c r="A17" s="25"/>
      <c r="B17" s="25"/>
      <c r="C17" s="25"/>
      <c r="E17" s="25"/>
      <c r="F17" s="25"/>
      <c r="G17" s="25"/>
      <c r="H17" s="25"/>
      <c r="I17" s="25"/>
      <c r="J17" s="198"/>
      <c r="K17" s="198"/>
      <c r="L17" s="198"/>
      <c r="M17" s="36"/>
      <c r="N17" s="36"/>
      <c r="O17" s="36"/>
      <c r="P17" s="36"/>
      <c r="Q17" s="36"/>
      <c r="R17" s="36"/>
      <c r="S17" s="36"/>
      <c r="T17" s="36"/>
      <c r="U17" s="36"/>
      <c r="V17" s="36"/>
      <c r="W17" s="36"/>
    </row>
    <row r="18" spans="1:23" x14ac:dyDescent="0.25">
      <c r="A18" s="25"/>
      <c r="B18" s="296" t="s">
        <v>712</v>
      </c>
      <c r="C18" s="296"/>
      <c r="D18" s="242" t="e">
        <f>D12*(1/(VLOOKUP($D$13,$C$29:$E$55,3,FALSE)))</f>
        <v>#N/A</v>
      </c>
      <c r="E18" s="25"/>
      <c r="F18" s="25"/>
      <c r="G18" s="25"/>
      <c r="H18" s="25"/>
      <c r="I18" s="25"/>
      <c r="J18" s="198"/>
      <c r="K18" s="198"/>
      <c r="L18" s="198"/>
      <c r="M18" s="36"/>
      <c r="N18" s="36"/>
      <c r="O18" s="36"/>
      <c r="P18" s="36"/>
      <c r="Q18" s="36"/>
      <c r="R18" s="36"/>
      <c r="S18" s="36"/>
      <c r="T18" s="36"/>
      <c r="U18" s="36"/>
      <c r="V18" s="36"/>
      <c r="W18" s="36"/>
    </row>
    <row r="19" spans="1:23" x14ac:dyDescent="0.25">
      <c r="A19" s="25"/>
      <c r="B19" s="313" t="s">
        <v>711</v>
      </c>
      <c r="C19" s="315"/>
      <c r="D19" s="256" t="e">
        <f>VLOOKUP(D16,L20:M57,2,FALSE)-VLOOKUP(D15,L20:M57,2,FALSE)+1</f>
        <v>#N/A</v>
      </c>
      <c r="E19" s="25"/>
      <c r="F19" s="25"/>
      <c r="G19" s="25"/>
      <c r="H19" s="25"/>
      <c r="I19" s="25"/>
      <c r="J19" s="198"/>
      <c r="K19" s="198"/>
      <c r="L19" s="198"/>
      <c r="M19" s="36"/>
      <c r="N19" s="36"/>
      <c r="O19" s="36"/>
      <c r="P19" s="36"/>
      <c r="Q19" s="36"/>
      <c r="R19" s="36"/>
      <c r="S19" s="36"/>
      <c r="T19" s="36"/>
      <c r="U19" s="36"/>
      <c r="V19" s="36"/>
      <c r="W19" s="36"/>
    </row>
    <row r="20" spans="1:23" x14ac:dyDescent="0.25">
      <c r="A20" s="25"/>
      <c r="B20" s="25"/>
      <c r="C20" s="25"/>
      <c r="E20" s="25"/>
      <c r="F20" s="25"/>
      <c r="G20" s="25"/>
      <c r="H20" s="25"/>
      <c r="I20" s="25"/>
      <c r="J20" s="198"/>
      <c r="K20" s="198"/>
      <c r="L20" s="198" t="s">
        <v>713</v>
      </c>
      <c r="M20" s="36" t="s">
        <v>714</v>
      </c>
      <c r="N20" s="36"/>
      <c r="O20" s="36"/>
      <c r="P20" s="36"/>
      <c r="Q20" s="36"/>
      <c r="R20" s="36"/>
      <c r="S20" s="36"/>
      <c r="T20" s="36"/>
      <c r="U20" s="36"/>
      <c r="V20" s="36"/>
      <c r="W20" s="36"/>
    </row>
    <row r="21" spans="1:23" x14ac:dyDescent="0.25">
      <c r="A21" s="25"/>
      <c r="B21" s="25"/>
      <c r="C21" s="25"/>
      <c r="D21" s="313" t="s">
        <v>660</v>
      </c>
      <c r="E21" s="314"/>
      <c r="F21" s="314"/>
      <c r="G21" s="314"/>
      <c r="H21" s="315"/>
      <c r="I21" s="25"/>
      <c r="J21" s="198"/>
      <c r="K21" s="198"/>
      <c r="L21" s="198" t="s">
        <v>710</v>
      </c>
      <c r="M21" s="36">
        <v>1</v>
      </c>
      <c r="N21" s="36"/>
      <c r="O21" s="36"/>
      <c r="P21" s="36"/>
      <c r="Q21" s="36"/>
      <c r="R21" s="36"/>
      <c r="S21" s="36"/>
      <c r="T21" s="36"/>
      <c r="U21" s="36"/>
      <c r="V21" s="36"/>
      <c r="W21" s="36"/>
    </row>
    <row r="22" spans="1:23" ht="32.25" thickBot="1" x14ac:dyDescent="0.3">
      <c r="A22" s="25"/>
      <c r="B22" s="25"/>
      <c r="C22" s="25"/>
      <c r="D22" s="57" t="s">
        <v>607</v>
      </c>
      <c r="E22" s="57" t="s">
        <v>608</v>
      </c>
      <c r="F22" s="57" t="s">
        <v>609</v>
      </c>
      <c r="G22" s="57" t="s">
        <v>610</v>
      </c>
      <c r="H22" s="57" t="s">
        <v>661</v>
      </c>
      <c r="I22" s="25"/>
      <c r="J22" s="198"/>
      <c r="K22" s="198"/>
      <c r="L22" s="198" t="s">
        <v>667</v>
      </c>
      <c r="M22" s="36">
        <v>2</v>
      </c>
      <c r="N22" s="36"/>
      <c r="O22" s="36"/>
      <c r="P22" s="36"/>
      <c r="Q22" s="36"/>
      <c r="R22" s="36"/>
      <c r="S22" s="36"/>
      <c r="T22" s="36"/>
      <c r="U22" s="36"/>
      <c r="V22" s="36"/>
      <c r="W22" s="36"/>
    </row>
    <row r="23" spans="1:23" ht="16.5" thickBot="1" x14ac:dyDescent="0.3">
      <c r="A23" s="25"/>
      <c r="B23" s="316" t="s">
        <v>734</v>
      </c>
      <c r="C23" s="317"/>
      <c r="D23" s="252">
        <f>IFERROR(H35,"")</f>
        <v>0</v>
      </c>
      <c r="E23" s="253">
        <f>IFERROR(SUM(H36:H40),"")</f>
        <v>0</v>
      </c>
      <c r="F23" s="253">
        <f>IFERROR(SUM(H41:H45),"")</f>
        <v>0</v>
      </c>
      <c r="G23" s="253">
        <f>IFERROR(SUM(H46:H50),"")</f>
        <v>0</v>
      </c>
      <c r="H23" s="254">
        <f>IFERROR(SUM(H51:H55),"")</f>
        <v>0</v>
      </c>
      <c r="I23" s="25"/>
      <c r="J23" s="198"/>
      <c r="K23" s="198"/>
      <c r="L23" s="198" t="s">
        <v>668</v>
      </c>
      <c r="M23" s="36">
        <v>3</v>
      </c>
      <c r="N23" s="36"/>
      <c r="O23" s="36"/>
      <c r="P23" s="36"/>
      <c r="Q23" s="36"/>
      <c r="R23" s="36"/>
      <c r="S23" s="36"/>
      <c r="T23" s="36"/>
      <c r="U23" s="36"/>
      <c r="V23" s="36"/>
      <c r="W23" s="36"/>
    </row>
    <row r="24" spans="1:23" x14ac:dyDescent="0.25">
      <c r="A24" s="25"/>
      <c r="B24" s="25"/>
      <c r="C24" s="25"/>
      <c r="D24" s="35"/>
      <c r="E24" s="25"/>
      <c r="F24" s="25"/>
      <c r="G24" s="25"/>
      <c r="H24" s="25"/>
      <c r="I24" s="25"/>
      <c r="J24" s="198"/>
      <c r="K24" s="198"/>
      <c r="L24" s="198" t="s">
        <v>669</v>
      </c>
      <c r="M24" s="36">
        <v>4</v>
      </c>
      <c r="N24" s="36"/>
      <c r="O24" s="36"/>
      <c r="P24" s="36"/>
      <c r="Q24" s="36"/>
      <c r="R24" s="36"/>
      <c r="S24" s="36"/>
      <c r="T24" s="36"/>
      <c r="U24" s="36"/>
      <c r="V24" s="36"/>
      <c r="W24" s="36"/>
    </row>
    <row r="25" spans="1:23" x14ac:dyDescent="0.25">
      <c r="A25" s="25"/>
      <c r="B25" s="25"/>
      <c r="C25" s="25"/>
      <c r="D25" s="35"/>
      <c r="E25" s="25"/>
      <c r="F25" s="25"/>
      <c r="G25" s="25"/>
      <c r="H25" s="25"/>
      <c r="I25" s="25"/>
      <c r="J25" s="198"/>
      <c r="K25" s="198"/>
      <c r="L25" s="198" t="s">
        <v>670</v>
      </c>
      <c r="M25" s="36">
        <v>5</v>
      </c>
      <c r="N25" s="36"/>
      <c r="O25" s="36"/>
      <c r="P25" s="36"/>
      <c r="Q25" s="36"/>
      <c r="R25" s="36"/>
      <c r="S25" s="36"/>
      <c r="T25" s="36"/>
      <c r="U25" s="36"/>
      <c r="V25" s="36"/>
      <c r="W25" s="36"/>
    </row>
    <row r="26" spans="1:23" x14ac:dyDescent="0.25">
      <c r="A26" s="49" t="s">
        <v>662</v>
      </c>
      <c r="B26" s="38"/>
      <c r="C26" s="38"/>
      <c r="D26" s="39"/>
      <c r="E26" s="38"/>
      <c r="F26" s="38"/>
      <c r="G26" s="199"/>
      <c r="H26" s="199"/>
      <c r="I26" s="38"/>
      <c r="J26" s="36"/>
      <c r="K26" s="36"/>
      <c r="L26" s="36" t="s">
        <v>603</v>
      </c>
      <c r="M26" s="36">
        <v>6</v>
      </c>
      <c r="N26" s="36"/>
      <c r="O26" s="36"/>
      <c r="P26" s="36"/>
      <c r="Q26" s="36"/>
      <c r="R26" s="36"/>
      <c r="S26" s="36"/>
      <c r="T26" s="36"/>
      <c r="U26" s="36"/>
      <c r="V26" s="36"/>
      <c r="W26" s="36"/>
    </row>
    <row r="27" spans="1:23" x14ac:dyDescent="0.25">
      <c r="A27" s="50"/>
      <c r="B27" s="25"/>
      <c r="C27" s="25"/>
      <c r="D27" s="35"/>
      <c r="E27" s="25"/>
      <c r="F27" s="25"/>
      <c r="G27" s="197"/>
      <c r="H27" s="197"/>
      <c r="I27" s="25"/>
      <c r="J27" s="36"/>
      <c r="K27" s="36"/>
      <c r="L27" s="36" t="s">
        <v>604</v>
      </c>
      <c r="M27" s="36">
        <v>7</v>
      </c>
      <c r="N27" s="36"/>
      <c r="O27" s="36"/>
      <c r="P27" s="36"/>
      <c r="Q27" s="36"/>
      <c r="R27" s="36"/>
      <c r="S27" s="36"/>
      <c r="T27" s="36"/>
      <c r="U27" s="36"/>
      <c r="V27" s="36"/>
      <c r="W27" s="36"/>
    </row>
    <row r="28" spans="1:23" ht="31.5" x14ac:dyDescent="0.25">
      <c r="A28" s="45"/>
      <c r="B28" s="65"/>
      <c r="C28" s="51" t="s">
        <v>600</v>
      </c>
      <c r="D28" s="66" t="s">
        <v>663</v>
      </c>
      <c r="E28" s="210" t="s">
        <v>664</v>
      </c>
      <c r="F28" s="66" t="s">
        <v>618</v>
      </c>
      <c r="G28" s="102" t="s">
        <v>665</v>
      </c>
      <c r="H28" s="51" t="s">
        <v>666</v>
      </c>
      <c r="I28" s="25"/>
      <c r="J28" s="36"/>
      <c r="K28" s="36"/>
      <c r="L28" s="36" t="s">
        <v>623</v>
      </c>
      <c r="M28" s="36">
        <v>8</v>
      </c>
      <c r="N28" s="36"/>
      <c r="O28" s="36"/>
      <c r="P28" s="36"/>
      <c r="Q28" s="36"/>
      <c r="R28" s="36"/>
      <c r="S28" s="36"/>
      <c r="T28" s="36"/>
      <c r="U28" s="36"/>
      <c r="V28" s="36"/>
      <c r="W28" s="36"/>
    </row>
    <row r="29" spans="1:23" x14ac:dyDescent="0.25">
      <c r="A29" s="25"/>
      <c r="B29" s="297" t="s">
        <v>622</v>
      </c>
      <c r="C29" s="78" t="s">
        <v>710</v>
      </c>
      <c r="D29" s="211">
        <v>105.07961047064551</v>
      </c>
      <c r="E29" s="88">
        <f t="shared" ref="E29:E65" si="0">D29/D$36</f>
        <v>0.76682744199118646</v>
      </c>
      <c r="F29" s="31"/>
      <c r="G29" s="212" t="str">
        <f>IFERROR(IF(AND(VLOOKUP(C29,L$20:M$57,2,FALSE)&gt;=VLOOKUP(D$15,L$20:M$57,2,FALSE),VLOOKUP(C29,L$20:M$57,2,FALSE)&lt;=VLOOKUP(D$16,L$20:M$57,2,FALSE)),"Yes","No"),"")</f>
        <v/>
      </c>
      <c r="H29" s="241">
        <f t="shared" ref="H29:H36" si="1">IF(G29="Yes",D$18/D$19*E29,0)</f>
        <v>0</v>
      </c>
      <c r="I29" s="25"/>
      <c r="J29" s="36"/>
      <c r="K29" s="36"/>
      <c r="L29" s="36" t="s">
        <v>624</v>
      </c>
      <c r="M29" s="36">
        <v>9</v>
      </c>
      <c r="N29" s="36"/>
      <c r="O29" s="36"/>
      <c r="P29" s="36"/>
      <c r="Q29" s="36"/>
      <c r="R29" s="36"/>
      <c r="S29" s="36"/>
      <c r="T29" s="36"/>
      <c r="U29" s="36"/>
      <c r="V29" s="36"/>
      <c r="W29" s="36"/>
    </row>
    <row r="30" spans="1:23" x14ac:dyDescent="0.25">
      <c r="A30" s="25"/>
      <c r="B30" s="297"/>
      <c r="C30" s="78" t="s">
        <v>667</v>
      </c>
      <c r="D30" s="213">
        <v>107.81921361490525</v>
      </c>
      <c r="E30" s="88">
        <f t="shared" si="0"/>
        <v>0.78681993017965934</v>
      </c>
      <c r="F30" s="31">
        <f t="shared" ref="F30:F44" si="2">(D30-D29)/D29</f>
        <v>2.6071691092013207E-2</v>
      </c>
      <c r="G30" s="214" t="str">
        <f>IFERROR(IF(AND(VLOOKUP(C30,L$20:M$57,2,FALSE)&gt;=VLOOKUP(D$15,L$20:M$57,2,FALSE),VLOOKUP(C30,L$20:M$57,2,FALSE)&lt;=VLOOKUP(D$16,L$20:M$57,2,FALSE)),"Yes","No"),"")</f>
        <v/>
      </c>
      <c r="H30" s="241">
        <f t="shared" si="1"/>
        <v>0</v>
      </c>
      <c r="I30" s="25"/>
      <c r="J30" s="36"/>
      <c r="K30" s="36"/>
      <c r="L30" s="36" t="s">
        <v>625</v>
      </c>
      <c r="M30" s="36">
        <v>10</v>
      </c>
      <c r="N30" s="36"/>
      <c r="O30" s="36"/>
      <c r="P30" s="36"/>
      <c r="Q30" s="36"/>
      <c r="R30" s="36"/>
      <c r="S30" s="36"/>
      <c r="T30" s="36"/>
      <c r="U30" s="36"/>
      <c r="V30" s="36"/>
      <c r="W30" s="36"/>
    </row>
    <row r="31" spans="1:23" x14ac:dyDescent="0.25">
      <c r="A31" s="25"/>
      <c r="B31" s="297"/>
      <c r="C31" s="78" t="s">
        <v>668</v>
      </c>
      <c r="D31" s="213">
        <v>111.04741471357825</v>
      </c>
      <c r="E31" s="88">
        <f t="shared" si="0"/>
        <v>0.81037800371686652</v>
      </c>
      <c r="F31" s="31">
        <f t="shared" si="2"/>
        <v>2.9940870374023217E-2</v>
      </c>
      <c r="G31" s="214" t="str">
        <f>IFERROR(IF(AND(VLOOKUP(C31,L$20:M$57,2,FALSE)&gt;=VLOOKUP(D$15,L$20:M$57,2,FALSE),VLOOKUP(C31,L$20:M$57,2,FALSE)&lt;=VLOOKUP(D$16,L$20:M$57,2,FALSE)),"Yes","No"),"")</f>
        <v/>
      </c>
      <c r="H31" s="241">
        <f t="shared" si="1"/>
        <v>0</v>
      </c>
      <c r="I31" s="25"/>
      <c r="J31" s="36"/>
      <c r="K31" s="36"/>
      <c r="L31" s="36" t="s">
        <v>626</v>
      </c>
      <c r="M31" s="36">
        <v>11</v>
      </c>
      <c r="N31" s="36"/>
      <c r="O31" s="36"/>
      <c r="P31" s="36"/>
      <c r="Q31" s="36"/>
      <c r="R31" s="36"/>
      <c r="S31" s="36"/>
      <c r="T31" s="36"/>
      <c r="U31" s="36"/>
      <c r="V31" s="36"/>
      <c r="W31" s="36"/>
    </row>
    <row r="32" spans="1:23" x14ac:dyDescent="0.25">
      <c r="A32" s="25"/>
      <c r="B32" s="297"/>
      <c r="C32" s="78" t="s">
        <v>669</v>
      </c>
      <c r="D32" s="213">
        <v>117.268014483735</v>
      </c>
      <c r="E32" s="88">
        <f t="shared" si="0"/>
        <v>0.85577336241714286</v>
      </c>
      <c r="F32" s="31">
        <f t="shared" si="2"/>
        <v>5.6017510954229653E-2</v>
      </c>
      <c r="G32" s="214" t="str">
        <f t="shared" ref="G32:G65" si="3">IFERROR(IF(AND(VLOOKUP(C32,L$20:M$57,2,FALSE)&gt;=VLOOKUP(D$15,L$20:M$57,2,FALSE),VLOOKUP(C32,L$20:M$57,2,FALSE)&lt;=VLOOKUP(D$16,L$20:M$57,2,FALSE)),"Yes","No"),"")</f>
        <v/>
      </c>
      <c r="H32" s="241">
        <f t="shared" si="1"/>
        <v>0</v>
      </c>
      <c r="I32" s="25"/>
      <c r="J32" s="36"/>
      <c r="K32" s="36"/>
      <c r="L32" s="36" t="s">
        <v>627</v>
      </c>
      <c r="M32" s="36">
        <v>12</v>
      </c>
      <c r="N32" s="36"/>
      <c r="O32" s="36"/>
      <c r="P32" s="36"/>
      <c r="Q32" s="36"/>
      <c r="R32" s="36"/>
      <c r="S32" s="36"/>
      <c r="T32" s="36"/>
      <c r="U32" s="36"/>
      <c r="V32" s="36"/>
      <c r="W32" s="36"/>
    </row>
    <row r="33" spans="1:23" x14ac:dyDescent="0.25">
      <c r="A33" s="25"/>
      <c r="B33" s="297"/>
      <c r="C33" s="78" t="s">
        <v>670</v>
      </c>
      <c r="D33" s="213">
        <v>119.57462611385451</v>
      </c>
      <c r="E33" s="88">
        <f t="shared" si="0"/>
        <v>0.87260605800926982</v>
      </c>
      <c r="F33" s="31">
        <f t="shared" si="2"/>
        <v>1.9669571794783229E-2</v>
      </c>
      <c r="G33" s="214" t="str">
        <f t="shared" si="3"/>
        <v/>
      </c>
      <c r="H33" s="241">
        <f t="shared" si="1"/>
        <v>0</v>
      </c>
      <c r="I33" s="25"/>
      <c r="J33" s="36"/>
      <c r="K33" s="36"/>
      <c r="L33" s="36" t="s">
        <v>628</v>
      </c>
      <c r="M33" s="36">
        <v>13</v>
      </c>
      <c r="N33" s="36"/>
      <c r="O33" s="36"/>
      <c r="P33" s="36"/>
      <c r="Q33" s="36"/>
      <c r="R33" s="36"/>
      <c r="S33" s="36"/>
      <c r="T33" s="36"/>
      <c r="U33" s="36"/>
      <c r="V33" s="36"/>
      <c r="W33" s="36"/>
    </row>
    <row r="34" spans="1:23" x14ac:dyDescent="0.25">
      <c r="A34" s="25"/>
      <c r="B34" s="297"/>
      <c r="C34" s="78" t="s">
        <v>603</v>
      </c>
      <c r="D34" s="213">
        <v>125.78753652996849</v>
      </c>
      <c r="E34" s="88">
        <f t="shared" si="0"/>
        <v>0.91794530299095922</v>
      </c>
      <c r="F34" s="31">
        <f t="shared" si="2"/>
        <v>5.1958434812066925E-2</v>
      </c>
      <c r="G34" s="214" t="str">
        <f t="shared" si="3"/>
        <v/>
      </c>
      <c r="H34" s="241">
        <f t="shared" si="1"/>
        <v>0</v>
      </c>
      <c r="I34" s="25"/>
      <c r="J34" s="36"/>
      <c r="K34" s="36"/>
      <c r="L34" s="36" t="s">
        <v>629</v>
      </c>
      <c r="M34" s="36">
        <v>14</v>
      </c>
      <c r="N34" s="36"/>
      <c r="O34" s="36"/>
      <c r="P34" s="36"/>
      <c r="Q34" s="36"/>
      <c r="R34" s="36"/>
      <c r="S34" s="36"/>
      <c r="T34" s="36"/>
      <c r="U34" s="36"/>
      <c r="V34" s="36"/>
      <c r="W34" s="36"/>
    </row>
    <row r="35" spans="1:23" x14ac:dyDescent="0.25">
      <c r="A35" s="25"/>
      <c r="B35" s="297"/>
      <c r="C35" s="51" t="s">
        <v>604</v>
      </c>
      <c r="D35" s="234">
        <v>137.87957499999999</v>
      </c>
      <c r="E35" s="235">
        <f t="shared" si="0"/>
        <v>1.0061879876269437</v>
      </c>
      <c r="F35" s="236">
        <f t="shared" si="2"/>
        <v>9.6130656530908423E-2</v>
      </c>
      <c r="G35" s="237" t="str">
        <f t="shared" si="3"/>
        <v/>
      </c>
      <c r="H35" s="242">
        <f t="shared" si="1"/>
        <v>0</v>
      </c>
      <c r="I35" s="25"/>
      <c r="J35" s="36"/>
      <c r="K35" s="36"/>
      <c r="L35" s="36" t="s">
        <v>630</v>
      </c>
      <c r="M35" s="36">
        <v>15</v>
      </c>
      <c r="N35" s="36"/>
      <c r="O35" s="36"/>
      <c r="P35" s="36"/>
      <c r="Q35" s="36"/>
      <c r="R35" s="36"/>
      <c r="S35" s="36"/>
      <c r="T35" s="36"/>
      <c r="U35" s="36"/>
      <c r="V35" s="36"/>
      <c r="W35" s="36"/>
    </row>
    <row r="36" spans="1:23" x14ac:dyDescent="0.25">
      <c r="A36" s="25"/>
      <c r="B36" s="297"/>
      <c r="C36" s="215" t="s">
        <v>623</v>
      </c>
      <c r="D36" s="216">
        <v>137.03162499999999</v>
      </c>
      <c r="E36" s="217">
        <f t="shared" si="0"/>
        <v>1</v>
      </c>
      <c r="F36" s="31">
        <f t="shared" si="2"/>
        <v>-6.1499319242897098E-3</v>
      </c>
      <c r="G36" s="214" t="str">
        <f t="shared" si="3"/>
        <v/>
      </c>
      <c r="H36" s="241">
        <f t="shared" si="1"/>
        <v>0</v>
      </c>
      <c r="I36" s="25"/>
      <c r="J36" s="36"/>
      <c r="K36" s="36"/>
      <c r="L36" s="36" t="s">
        <v>631</v>
      </c>
      <c r="M36" s="36">
        <v>16</v>
      </c>
      <c r="N36" s="36"/>
      <c r="O36" s="36"/>
      <c r="P36" s="36"/>
      <c r="Q36" s="36"/>
      <c r="R36" s="36"/>
      <c r="S36" s="36"/>
      <c r="T36" s="36"/>
      <c r="U36" s="36"/>
      <c r="V36" s="36"/>
      <c r="W36" s="36"/>
    </row>
    <row r="37" spans="1:23" x14ac:dyDescent="0.25">
      <c r="A37" s="25"/>
      <c r="B37" s="297"/>
      <c r="C37" s="78" t="s">
        <v>624</v>
      </c>
      <c r="D37" s="213">
        <v>139.81355000000002</v>
      </c>
      <c r="E37" s="88">
        <f t="shared" si="0"/>
        <v>1.0203013355493671</v>
      </c>
      <c r="F37" s="31">
        <f t="shared" si="2"/>
        <v>2.0301335549367014E-2</v>
      </c>
      <c r="G37" s="214" t="str">
        <f t="shared" si="3"/>
        <v/>
      </c>
      <c r="H37" s="241">
        <f>IF(G37="Yes",D$18/D$19*E37,0)</f>
        <v>0</v>
      </c>
      <c r="I37" s="25"/>
      <c r="J37" s="36"/>
      <c r="K37" s="36"/>
      <c r="L37" s="36" t="s">
        <v>633</v>
      </c>
      <c r="M37" s="36">
        <v>17</v>
      </c>
      <c r="N37" s="36"/>
      <c r="O37" s="36"/>
      <c r="P37" s="36"/>
      <c r="Q37" s="36"/>
      <c r="R37" s="36"/>
      <c r="S37" s="36"/>
      <c r="T37" s="36"/>
      <c r="U37" s="36"/>
      <c r="V37" s="36"/>
      <c r="W37" s="36"/>
    </row>
    <row r="38" spans="1:23" x14ac:dyDescent="0.25">
      <c r="A38" s="25"/>
      <c r="B38" s="297"/>
      <c r="C38" s="78" t="s">
        <v>625</v>
      </c>
      <c r="D38" s="213">
        <v>144.75042500000001</v>
      </c>
      <c r="E38" s="88">
        <f t="shared" si="0"/>
        <v>1.0563286029775973</v>
      </c>
      <c r="F38" s="31">
        <f t="shared" si="2"/>
        <v>3.5310418768423987E-2</v>
      </c>
      <c r="G38" s="214" t="str">
        <f t="shared" si="3"/>
        <v/>
      </c>
      <c r="H38" s="241">
        <f t="shared" ref="H38:H65" si="4">IF(G38="Yes",D$18/D$19*E38,0)</f>
        <v>0</v>
      </c>
      <c r="I38" s="25"/>
      <c r="J38" s="36"/>
      <c r="K38" s="36"/>
      <c r="L38" s="36" t="s">
        <v>634</v>
      </c>
      <c r="M38" s="36">
        <v>18</v>
      </c>
      <c r="N38" s="36"/>
      <c r="O38" s="36"/>
      <c r="P38" s="36"/>
      <c r="Q38" s="36"/>
      <c r="R38" s="36"/>
      <c r="S38" s="36"/>
      <c r="T38" s="36"/>
      <c r="U38" s="36"/>
      <c r="V38" s="36"/>
      <c r="W38" s="36"/>
    </row>
    <row r="39" spans="1:23" x14ac:dyDescent="0.25">
      <c r="A39" s="25"/>
      <c r="B39" s="297"/>
      <c r="C39" s="78" t="s">
        <v>626</v>
      </c>
      <c r="D39" s="213">
        <v>149.35915</v>
      </c>
      <c r="E39" s="88">
        <f t="shared" si="0"/>
        <v>1.0899611677231442</v>
      </c>
      <c r="F39" s="31">
        <f t="shared" si="2"/>
        <v>3.183911204405785E-2</v>
      </c>
      <c r="G39" s="214" t="str">
        <f t="shared" si="3"/>
        <v/>
      </c>
      <c r="H39" s="241">
        <f t="shared" si="4"/>
        <v>0</v>
      </c>
      <c r="I39" s="25"/>
      <c r="J39" s="36"/>
      <c r="K39" s="36"/>
      <c r="L39" s="36" t="s">
        <v>635</v>
      </c>
      <c r="M39" s="36">
        <v>19</v>
      </c>
      <c r="N39" s="36"/>
      <c r="O39" s="36"/>
      <c r="P39" s="36"/>
      <c r="Q39" s="36"/>
      <c r="R39" s="36"/>
      <c r="S39" s="36"/>
      <c r="T39" s="36"/>
      <c r="U39" s="36"/>
      <c r="V39" s="36"/>
      <c r="W39" s="36"/>
    </row>
    <row r="40" spans="1:23" x14ac:dyDescent="0.25">
      <c r="A40" s="25"/>
      <c r="B40" s="297"/>
      <c r="C40" s="78" t="s">
        <v>627</v>
      </c>
      <c r="D40" s="213">
        <v>154.838325</v>
      </c>
      <c r="E40" s="88">
        <f t="shared" si="0"/>
        <v>1.1299459157694438</v>
      </c>
      <c r="F40" s="31">
        <f t="shared" si="2"/>
        <v>3.668456201042921E-2</v>
      </c>
      <c r="G40" s="214" t="str">
        <f t="shared" si="3"/>
        <v/>
      </c>
      <c r="H40" s="241">
        <f t="shared" si="4"/>
        <v>0</v>
      </c>
      <c r="I40" s="25"/>
      <c r="J40" s="36"/>
      <c r="K40" s="36"/>
      <c r="L40" s="36" t="s">
        <v>636</v>
      </c>
      <c r="M40" s="36">
        <v>20</v>
      </c>
      <c r="N40" s="36"/>
      <c r="O40" s="36"/>
      <c r="P40" s="36"/>
      <c r="Q40" s="36"/>
      <c r="R40" s="36"/>
      <c r="S40" s="36"/>
      <c r="T40" s="36"/>
      <c r="U40" s="36"/>
      <c r="V40" s="36"/>
      <c r="W40" s="36"/>
    </row>
    <row r="41" spans="1:23" x14ac:dyDescent="0.25">
      <c r="A41" s="25"/>
      <c r="B41" s="297"/>
      <c r="C41" s="102" t="s">
        <v>628</v>
      </c>
      <c r="D41" s="211">
        <v>162.06252499999999</v>
      </c>
      <c r="E41" s="85">
        <f t="shared" si="0"/>
        <v>1.1826651329574469</v>
      </c>
      <c r="F41" s="30">
        <f t="shared" si="2"/>
        <v>4.665640757867922E-2</v>
      </c>
      <c r="G41" s="212" t="str">
        <f t="shared" si="3"/>
        <v/>
      </c>
      <c r="H41" s="243">
        <f t="shared" si="4"/>
        <v>0</v>
      </c>
      <c r="I41" s="25"/>
      <c r="J41" s="36"/>
      <c r="K41" s="36"/>
      <c r="L41" s="36" t="s">
        <v>637</v>
      </c>
      <c r="M41" s="36">
        <v>21</v>
      </c>
      <c r="N41" s="36"/>
      <c r="O41" s="36"/>
      <c r="P41" s="36"/>
      <c r="Q41" s="36"/>
      <c r="R41" s="36"/>
      <c r="S41" s="36"/>
      <c r="T41" s="36"/>
      <c r="U41" s="36"/>
      <c r="V41" s="36"/>
      <c r="W41" s="36"/>
    </row>
    <row r="42" spans="1:23" x14ac:dyDescent="0.25">
      <c r="A42" s="25"/>
      <c r="B42" s="297"/>
      <c r="C42" s="78" t="s">
        <v>629</v>
      </c>
      <c r="D42" s="213">
        <v>170.27792500000001</v>
      </c>
      <c r="E42" s="88">
        <f t="shared" si="0"/>
        <v>1.2426177168956438</v>
      </c>
      <c r="F42" s="31">
        <f t="shared" si="2"/>
        <v>5.0692780456185145E-2</v>
      </c>
      <c r="G42" s="214" t="str">
        <f t="shared" si="3"/>
        <v/>
      </c>
      <c r="H42" s="241">
        <f t="shared" si="4"/>
        <v>0</v>
      </c>
      <c r="I42" s="25"/>
      <c r="J42" s="36"/>
      <c r="K42" s="36"/>
      <c r="L42" s="36" t="s">
        <v>638</v>
      </c>
      <c r="M42" s="36">
        <v>22</v>
      </c>
      <c r="N42" s="36"/>
      <c r="O42" s="36"/>
      <c r="P42" s="36"/>
      <c r="Q42" s="36"/>
      <c r="R42" s="36"/>
      <c r="S42" s="36"/>
      <c r="T42" s="36"/>
      <c r="U42" s="36"/>
      <c r="V42" s="36"/>
      <c r="W42" s="36"/>
    </row>
    <row r="43" spans="1:23" x14ac:dyDescent="0.25">
      <c r="A43" s="25"/>
      <c r="B43" s="297"/>
      <c r="C43" s="78" t="s">
        <v>630</v>
      </c>
      <c r="D43" s="213">
        <v>178.22104999999999</v>
      </c>
      <c r="E43" s="88">
        <f t="shared" si="0"/>
        <v>1.3005833507411155</v>
      </c>
      <c r="F43" s="31">
        <f t="shared" si="2"/>
        <v>4.6648002082477692E-2</v>
      </c>
      <c r="G43" s="214" t="str">
        <f t="shared" si="3"/>
        <v/>
      </c>
      <c r="H43" s="241">
        <f t="shared" si="4"/>
        <v>0</v>
      </c>
      <c r="I43" s="25"/>
      <c r="J43" s="36"/>
      <c r="K43" s="36"/>
      <c r="L43" s="36" t="s">
        <v>639</v>
      </c>
      <c r="M43" s="36">
        <v>23</v>
      </c>
      <c r="N43" s="36"/>
      <c r="O43" s="36"/>
      <c r="P43" s="36"/>
      <c r="Q43" s="36"/>
      <c r="R43" s="36"/>
      <c r="S43" s="36"/>
      <c r="T43" s="36"/>
      <c r="U43" s="36"/>
      <c r="V43" s="36"/>
      <c r="W43" s="36"/>
    </row>
    <row r="44" spans="1:23" x14ac:dyDescent="0.25">
      <c r="A44" s="25"/>
      <c r="B44" s="297"/>
      <c r="C44" s="78" t="s">
        <v>631</v>
      </c>
      <c r="D44" s="213">
        <v>184.84965</v>
      </c>
      <c r="E44" s="88">
        <f t="shared" si="0"/>
        <v>1.3489561260037601</v>
      </c>
      <c r="F44" s="31">
        <f t="shared" si="2"/>
        <v>3.7193137398752872E-2</v>
      </c>
      <c r="G44" s="240" t="str">
        <f t="shared" si="3"/>
        <v/>
      </c>
      <c r="H44" s="241">
        <f t="shared" si="4"/>
        <v>0</v>
      </c>
      <c r="I44" s="25"/>
      <c r="J44" s="36"/>
      <c r="K44" s="36"/>
      <c r="L44" s="36" t="s">
        <v>640</v>
      </c>
      <c r="M44" s="36">
        <v>24</v>
      </c>
      <c r="N44" s="36"/>
      <c r="O44" s="36"/>
      <c r="P44" s="36"/>
      <c r="Q44" s="36"/>
      <c r="R44" s="36"/>
      <c r="S44" s="36"/>
      <c r="T44" s="36"/>
      <c r="U44" s="36"/>
      <c r="V44" s="36"/>
      <c r="W44" s="36"/>
    </row>
    <row r="45" spans="1:23" ht="15.75" customHeight="1" x14ac:dyDescent="0.25">
      <c r="A45" s="25"/>
      <c r="B45" s="287" t="s">
        <v>632</v>
      </c>
      <c r="C45" s="97" t="s">
        <v>633</v>
      </c>
      <c r="D45" s="227">
        <f t="shared" ref="D45:D65" si="5">D44*(1+F45)</f>
        <v>192.90446941455332</v>
      </c>
      <c r="E45" s="228">
        <f t="shared" si="0"/>
        <v>1.4077368593895996</v>
      </c>
      <c r="F45" s="229">
        <f>AVERAGE(F40:F44)</f>
        <v>4.3574977905304832E-2</v>
      </c>
      <c r="G45" s="239" t="str">
        <f t="shared" si="3"/>
        <v/>
      </c>
      <c r="H45" s="244">
        <f t="shared" si="4"/>
        <v>0</v>
      </c>
      <c r="I45" s="25"/>
      <c r="J45" s="36"/>
      <c r="K45" s="36"/>
      <c r="L45" s="36" t="s">
        <v>641</v>
      </c>
      <c r="M45" s="36">
        <v>25</v>
      </c>
      <c r="N45" s="36"/>
      <c r="O45" s="36"/>
      <c r="P45" s="36"/>
      <c r="Q45" s="36"/>
      <c r="R45" s="36"/>
      <c r="S45" s="36"/>
      <c r="T45" s="36"/>
      <c r="U45" s="36"/>
      <c r="V45" s="36"/>
      <c r="W45" s="36"/>
    </row>
    <row r="46" spans="1:23" x14ac:dyDescent="0.25">
      <c r="A46" s="25"/>
      <c r="B46" s="288"/>
      <c r="C46" s="93" t="s">
        <v>634</v>
      </c>
      <c r="D46" s="222">
        <f t="shared" si="5"/>
        <v>201.57611581157633</v>
      </c>
      <c r="E46" s="223">
        <f t="shared" si="0"/>
        <v>1.4710189404203324</v>
      </c>
      <c r="F46" s="224">
        <f t="shared" ref="F46:F65" si="6">AVERAGE(F41:F45)</f>
        <v>4.4953061084279954E-2</v>
      </c>
      <c r="G46" s="225" t="str">
        <f t="shared" si="3"/>
        <v/>
      </c>
      <c r="H46" s="245">
        <f t="shared" si="4"/>
        <v>0</v>
      </c>
      <c r="I46" s="25"/>
      <c r="J46" s="36"/>
      <c r="K46" s="36"/>
      <c r="L46" s="36" t="s">
        <v>642</v>
      </c>
      <c r="M46" s="36">
        <v>26</v>
      </c>
      <c r="N46" s="36"/>
      <c r="O46" s="36"/>
      <c r="P46" s="36"/>
      <c r="Q46" s="36"/>
      <c r="R46" s="36"/>
      <c r="S46" s="36"/>
      <c r="T46" s="36"/>
      <c r="U46" s="36"/>
      <c r="V46" s="36"/>
      <c r="W46" s="36"/>
    </row>
    <row r="47" spans="1:23" x14ac:dyDescent="0.25">
      <c r="A47" s="25"/>
      <c r="B47" s="288"/>
      <c r="C47" s="93" t="s">
        <v>635</v>
      </c>
      <c r="D47" s="222">
        <f t="shared" si="5"/>
        <v>210.56890846474153</v>
      </c>
      <c r="E47" s="223">
        <f t="shared" si="0"/>
        <v>1.5366446137141083</v>
      </c>
      <c r="F47" s="224">
        <f t="shared" si="6"/>
        <v>4.46123917854001E-2</v>
      </c>
      <c r="G47" s="225" t="str">
        <f t="shared" si="3"/>
        <v/>
      </c>
      <c r="H47" s="245">
        <f t="shared" si="4"/>
        <v>0</v>
      </c>
      <c r="I47" s="25"/>
      <c r="J47" s="36"/>
      <c r="K47" s="36"/>
      <c r="L47" s="36" t="s">
        <v>643</v>
      </c>
      <c r="M47" s="36">
        <v>27</v>
      </c>
      <c r="N47" s="36"/>
      <c r="O47" s="36"/>
      <c r="P47" s="36"/>
      <c r="Q47" s="36"/>
      <c r="R47" s="36"/>
      <c r="S47" s="36"/>
      <c r="T47" s="36"/>
      <c r="U47" s="36"/>
      <c r="V47" s="36"/>
      <c r="W47" s="36"/>
    </row>
    <row r="48" spans="1:23" x14ac:dyDescent="0.25">
      <c r="A48" s="25"/>
      <c r="B48" s="288"/>
      <c r="C48" s="93" t="s">
        <v>636</v>
      </c>
      <c r="D48" s="222">
        <f t="shared" si="5"/>
        <v>219.70682294590489</v>
      </c>
      <c r="E48" s="223">
        <f t="shared" si="0"/>
        <v>1.6033293259559966</v>
      </c>
      <c r="F48" s="224">
        <f t="shared" si="6"/>
        <v>4.3396314051243098E-2</v>
      </c>
      <c r="G48" s="225" t="str">
        <f t="shared" si="3"/>
        <v/>
      </c>
      <c r="H48" s="245">
        <f t="shared" si="4"/>
        <v>0</v>
      </c>
      <c r="I48" s="25"/>
      <c r="J48" s="36"/>
      <c r="K48" s="36"/>
      <c r="L48" s="36" t="s">
        <v>709</v>
      </c>
      <c r="M48" s="36">
        <v>28</v>
      </c>
      <c r="N48" s="36"/>
      <c r="O48" s="36"/>
      <c r="P48" s="36"/>
      <c r="Q48" s="36"/>
      <c r="R48" s="36"/>
      <c r="S48" s="36"/>
      <c r="T48" s="36"/>
      <c r="U48" s="36"/>
      <c r="V48" s="36"/>
      <c r="W48" s="36"/>
    </row>
    <row r="49" spans="1:23" x14ac:dyDescent="0.25">
      <c r="A49" s="25"/>
      <c r="B49" s="288"/>
      <c r="C49" s="93" t="s">
        <v>637</v>
      </c>
      <c r="D49" s="222">
        <f t="shared" si="5"/>
        <v>229.09840562435551</v>
      </c>
      <c r="E49" s="223">
        <f t="shared" si="0"/>
        <v>1.6718652035568835</v>
      </c>
      <c r="F49" s="224">
        <f t="shared" si="6"/>
        <v>4.274597644499617E-2</v>
      </c>
      <c r="G49" s="225" t="str">
        <f t="shared" si="3"/>
        <v/>
      </c>
      <c r="H49" s="245">
        <f t="shared" si="4"/>
        <v>0</v>
      </c>
      <c r="I49" s="25"/>
      <c r="J49" s="36"/>
      <c r="K49" s="36"/>
      <c r="L49" s="36" t="s">
        <v>700</v>
      </c>
      <c r="M49" s="36">
        <v>29</v>
      </c>
      <c r="N49" s="36"/>
      <c r="O49" s="36"/>
      <c r="P49" s="36"/>
      <c r="Q49" s="36"/>
      <c r="R49" s="36"/>
      <c r="S49" s="36"/>
      <c r="T49" s="36"/>
      <c r="U49" s="36"/>
      <c r="V49" s="36"/>
      <c r="W49" s="36"/>
    </row>
    <row r="50" spans="1:23" x14ac:dyDescent="0.25">
      <c r="A50" s="25"/>
      <c r="B50" s="288"/>
      <c r="C50" s="93" t="s">
        <v>638</v>
      </c>
      <c r="D50" s="222">
        <f t="shared" si="5"/>
        <v>239.145869989197</v>
      </c>
      <c r="E50" s="223">
        <f t="shared" si="0"/>
        <v>1.745187433843808</v>
      </c>
      <c r="F50" s="224">
        <f t="shared" si="6"/>
        <v>4.3856544254244831E-2</v>
      </c>
      <c r="G50" s="226" t="str">
        <f t="shared" si="3"/>
        <v/>
      </c>
      <c r="H50" s="245">
        <f t="shared" si="4"/>
        <v>0</v>
      </c>
      <c r="I50" s="25"/>
      <c r="J50" s="36"/>
      <c r="K50" s="36"/>
      <c r="L50" s="36" t="s">
        <v>701</v>
      </c>
      <c r="M50" s="36">
        <v>30</v>
      </c>
      <c r="N50" s="36"/>
      <c r="O50" s="36"/>
      <c r="P50" s="36"/>
      <c r="Q50" s="36"/>
      <c r="R50" s="36"/>
      <c r="S50" s="36"/>
      <c r="T50" s="36"/>
      <c r="U50" s="36"/>
      <c r="V50" s="36"/>
      <c r="W50" s="36"/>
    </row>
    <row r="51" spans="1:23" x14ac:dyDescent="0.25">
      <c r="A51" s="25"/>
      <c r="B51" s="288"/>
      <c r="C51" s="218" t="s">
        <v>639</v>
      </c>
      <c r="D51" s="219">
        <f t="shared" si="5"/>
        <v>249.64744850549349</v>
      </c>
      <c r="E51" s="220">
        <f t="shared" si="0"/>
        <v>1.8218236009789237</v>
      </c>
      <c r="F51" s="221">
        <f t="shared" si="6"/>
        <v>4.3912857524032831E-2</v>
      </c>
      <c r="G51" s="238" t="str">
        <f t="shared" si="3"/>
        <v/>
      </c>
      <c r="H51" s="246">
        <f t="shared" si="4"/>
        <v>0</v>
      </c>
      <c r="I51" s="25"/>
      <c r="J51" s="36"/>
      <c r="K51" s="36"/>
      <c r="L51" s="36" t="s">
        <v>702</v>
      </c>
      <c r="M51" s="36">
        <v>31</v>
      </c>
      <c r="N51" s="36"/>
      <c r="O51" s="36"/>
      <c r="P51" s="36"/>
      <c r="Q51" s="36"/>
      <c r="R51" s="36"/>
      <c r="S51" s="36"/>
      <c r="T51" s="36"/>
      <c r="U51" s="36"/>
      <c r="V51" s="36"/>
      <c r="W51" s="36"/>
    </row>
    <row r="52" spans="1:23" x14ac:dyDescent="0.25">
      <c r="A52" s="25"/>
      <c r="B52" s="288"/>
      <c r="C52" s="93" t="s">
        <v>640</v>
      </c>
      <c r="D52" s="222">
        <f t="shared" si="5"/>
        <v>260.55824451000512</v>
      </c>
      <c r="E52" s="223">
        <f t="shared" si="0"/>
        <v>1.9014460677234555</v>
      </c>
      <c r="F52" s="224">
        <f t="shared" si="6"/>
        <v>4.3704816811983405E-2</v>
      </c>
      <c r="G52" s="226" t="str">
        <f t="shared" si="3"/>
        <v/>
      </c>
      <c r="H52" s="245">
        <f t="shared" si="4"/>
        <v>0</v>
      </c>
      <c r="I52" s="25"/>
      <c r="J52" s="36"/>
      <c r="K52" s="36"/>
      <c r="L52" s="36" t="s">
        <v>703</v>
      </c>
      <c r="M52" s="36">
        <v>32</v>
      </c>
      <c r="N52" s="36"/>
      <c r="O52" s="36"/>
      <c r="P52" s="36"/>
      <c r="Q52" s="36"/>
      <c r="R52" s="36"/>
      <c r="S52" s="36"/>
      <c r="T52" s="36"/>
      <c r="U52" s="36"/>
      <c r="V52" s="36"/>
      <c r="W52" s="36"/>
    </row>
    <row r="53" spans="1:23" x14ac:dyDescent="0.25">
      <c r="A53" s="25"/>
      <c r="B53" s="288"/>
      <c r="C53" s="93" t="s">
        <v>641</v>
      </c>
      <c r="D53" s="222">
        <f t="shared" si="5"/>
        <v>271.89859962679992</v>
      </c>
      <c r="E53" s="223">
        <f t="shared" si="0"/>
        <v>1.9842032788183015</v>
      </c>
      <c r="F53" s="224">
        <f t="shared" si="6"/>
        <v>4.3523301817300061E-2</v>
      </c>
      <c r="G53" s="226" t="str">
        <f t="shared" si="3"/>
        <v/>
      </c>
      <c r="H53" s="245">
        <f t="shared" si="4"/>
        <v>0</v>
      </c>
      <c r="I53" s="25"/>
      <c r="J53" s="36"/>
      <c r="K53" s="36"/>
      <c r="L53" s="36" t="s">
        <v>704</v>
      </c>
      <c r="M53" s="36">
        <v>33</v>
      </c>
      <c r="N53" s="36"/>
      <c r="O53" s="36"/>
      <c r="P53" s="36"/>
      <c r="Q53" s="36"/>
      <c r="R53" s="36"/>
      <c r="S53" s="36"/>
      <c r="T53" s="36"/>
      <c r="U53" s="36"/>
      <c r="V53" s="36"/>
      <c r="W53" s="36"/>
    </row>
    <row r="54" spans="1:23" x14ac:dyDescent="0.25">
      <c r="A54" s="25"/>
      <c r="B54" s="288"/>
      <c r="C54" s="93" t="s">
        <v>642</v>
      </c>
      <c r="D54" s="222">
        <f t="shared" si="5"/>
        <v>283.73943000121051</v>
      </c>
      <c r="E54" s="223">
        <f t="shared" si="0"/>
        <v>2.0706127508975429</v>
      </c>
      <c r="F54" s="224">
        <f t="shared" si="6"/>
        <v>4.3548699370511458E-2</v>
      </c>
      <c r="G54" s="226" t="str">
        <f t="shared" si="3"/>
        <v/>
      </c>
      <c r="H54" s="245">
        <f t="shared" si="4"/>
        <v>0</v>
      </c>
      <c r="I54" s="25"/>
      <c r="J54" s="36"/>
      <c r="K54" s="36"/>
      <c r="L54" s="36" t="s">
        <v>705</v>
      </c>
      <c r="M54" s="36">
        <v>34</v>
      </c>
      <c r="N54" s="36"/>
      <c r="O54" s="36"/>
      <c r="P54" s="36"/>
      <c r="Q54" s="36"/>
      <c r="R54" s="36"/>
      <c r="S54" s="36"/>
      <c r="T54" s="36"/>
      <c r="U54" s="36"/>
      <c r="V54" s="36"/>
      <c r="W54" s="36"/>
    </row>
    <row r="55" spans="1:23" x14ac:dyDescent="0.25">
      <c r="A55" s="25"/>
      <c r="B55" s="288"/>
      <c r="C55" s="97" t="s">
        <v>643</v>
      </c>
      <c r="D55" s="227">
        <f t="shared" si="5"/>
        <v>296.14146596696042</v>
      </c>
      <c r="E55" s="228">
        <f t="shared" si="0"/>
        <v>2.1611176687641298</v>
      </c>
      <c r="F55" s="229">
        <f t="shared" si="6"/>
        <v>4.3709243955614513E-2</v>
      </c>
      <c r="G55" s="230" t="str">
        <f t="shared" si="3"/>
        <v/>
      </c>
      <c r="H55" s="244">
        <f t="shared" si="4"/>
        <v>0</v>
      </c>
      <c r="I55" s="25"/>
      <c r="J55" s="36"/>
      <c r="K55" s="36"/>
      <c r="L55" s="36" t="s">
        <v>706</v>
      </c>
      <c r="M55" s="36">
        <v>35</v>
      </c>
      <c r="N55" s="36"/>
      <c r="O55" s="36"/>
      <c r="P55" s="36"/>
      <c r="Q55" s="36"/>
      <c r="R55" s="36"/>
      <c r="S55" s="36"/>
      <c r="T55" s="36"/>
      <c r="U55" s="36"/>
      <c r="V55" s="36"/>
      <c r="W55" s="36"/>
    </row>
    <row r="56" spans="1:23" ht="15.75" customHeight="1" x14ac:dyDescent="0.25">
      <c r="A56" s="25"/>
      <c r="B56" s="288"/>
      <c r="C56" s="93" t="s">
        <v>709</v>
      </c>
      <c r="D56" s="222">
        <f t="shared" si="5"/>
        <v>309.07686120300883</v>
      </c>
      <c r="E56" s="223">
        <f t="shared" si="0"/>
        <v>2.2555148215093328</v>
      </c>
      <c r="F56" s="224">
        <f t="shared" si="6"/>
        <v>4.3679783895888454E-2</v>
      </c>
      <c r="G56" s="226" t="str">
        <f t="shared" si="3"/>
        <v/>
      </c>
      <c r="H56" s="245">
        <f t="shared" si="4"/>
        <v>0</v>
      </c>
      <c r="I56" s="25"/>
      <c r="J56" s="36"/>
      <c r="K56" s="36"/>
      <c r="L56" s="36" t="s">
        <v>707</v>
      </c>
      <c r="M56" s="36">
        <v>36</v>
      </c>
      <c r="N56" s="36"/>
      <c r="O56" s="36"/>
      <c r="P56" s="36"/>
      <c r="Q56" s="36"/>
      <c r="R56" s="36"/>
      <c r="S56" s="36"/>
      <c r="T56" s="36"/>
      <c r="U56" s="36"/>
      <c r="V56" s="36"/>
      <c r="W56" s="36"/>
    </row>
    <row r="57" spans="1:23" x14ac:dyDescent="0.25">
      <c r="A57" s="25"/>
      <c r="B57" s="288"/>
      <c r="C57" s="93" t="s">
        <v>700</v>
      </c>
      <c r="D57" s="222">
        <f t="shared" si="5"/>
        <v>322.56286417449257</v>
      </c>
      <c r="E57" s="223">
        <f t="shared" si="0"/>
        <v>2.3539300812822779</v>
      </c>
      <c r="F57" s="224">
        <f t="shared" si="6"/>
        <v>4.3633169170259577E-2</v>
      </c>
      <c r="G57" s="226" t="str">
        <f t="shared" si="3"/>
        <v/>
      </c>
      <c r="H57" s="245">
        <f t="shared" si="4"/>
        <v>0</v>
      </c>
      <c r="I57" s="25"/>
      <c r="J57" s="36"/>
      <c r="K57" s="36"/>
      <c r="L57" s="36" t="s">
        <v>708</v>
      </c>
      <c r="M57" s="36">
        <v>37</v>
      </c>
      <c r="N57" s="36"/>
      <c r="O57" s="36"/>
      <c r="P57" s="36"/>
      <c r="Q57" s="36"/>
      <c r="R57" s="36"/>
      <c r="S57" s="36"/>
      <c r="T57" s="36"/>
      <c r="U57" s="36"/>
      <c r="V57" s="36"/>
      <c r="W57" s="36"/>
    </row>
    <row r="58" spans="1:23" x14ac:dyDescent="0.25">
      <c r="A58" s="25"/>
      <c r="B58" s="288"/>
      <c r="C58" s="93" t="s">
        <v>701</v>
      </c>
      <c r="D58" s="222">
        <f t="shared" si="5"/>
        <v>336.63268202135652</v>
      </c>
      <c r="E58" s="223">
        <f t="shared" si="0"/>
        <v>2.4566057800260088</v>
      </c>
      <c r="F58" s="224">
        <f t="shared" si="6"/>
        <v>4.3618839641914812E-2</v>
      </c>
      <c r="G58" s="226" t="str">
        <f t="shared" si="3"/>
        <v/>
      </c>
      <c r="H58" s="245">
        <f t="shared" si="4"/>
        <v>0</v>
      </c>
      <c r="I58" s="25"/>
      <c r="J58" s="36"/>
      <c r="K58" s="36"/>
      <c r="L58" s="36"/>
      <c r="M58" s="36"/>
      <c r="N58" s="36"/>
      <c r="O58" s="36"/>
      <c r="P58" s="36"/>
      <c r="Q58" s="36"/>
      <c r="R58" s="36"/>
      <c r="S58" s="36"/>
      <c r="T58" s="36"/>
      <c r="U58" s="36"/>
      <c r="V58" s="36"/>
      <c r="W58" s="36"/>
    </row>
    <row r="59" spans="1:23" x14ac:dyDescent="0.25">
      <c r="A59" s="25"/>
      <c r="B59" s="288"/>
      <c r="C59" s="93" t="s">
        <v>702</v>
      </c>
      <c r="D59" s="222">
        <f t="shared" si="5"/>
        <v>351.3226412275007</v>
      </c>
      <c r="E59" s="223">
        <f t="shared" si="0"/>
        <v>2.5638070133627964</v>
      </c>
      <c r="F59" s="224">
        <f t="shared" si="6"/>
        <v>4.3637947206837766E-2</v>
      </c>
      <c r="G59" s="226" t="str">
        <f t="shared" si="3"/>
        <v/>
      </c>
      <c r="H59" s="245">
        <f t="shared" si="4"/>
        <v>0</v>
      </c>
      <c r="I59" s="25"/>
      <c r="J59" s="36"/>
      <c r="K59" s="36"/>
      <c r="L59" s="36"/>
      <c r="M59" s="36"/>
      <c r="N59" s="36"/>
      <c r="O59" s="36"/>
      <c r="P59" s="36"/>
      <c r="Q59" s="36"/>
      <c r="R59" s="36"/>
      <c r="S59" s="36"/>
      <c r="T59" s="36"/>
      <c r="U59" s="36"/>
      <c r="V59" s="36"/>
      <c r="W59" s="36"/>
    </row>
    <row r="60" spans="1:23" x14ac:dyDescent="0.25">
      <c r="A60" s="25"/>
      <c r="B60" s="288"/>
      <c r="C60" s="93" t="s">
        <v>703</v>
      </c>
      <c r="D60" s="222">
        <f t="shared" si="5"/>
        <v>366.65991105506953</v>
      </c>
      <c r="E60" s="223">
        <f t="shared" si="0"/>
        <v>2.6757320513061824</v>
      </c>
      <c r="F60" s="224">
        <f t="shared" si="6"/>
        <v>4.3655796774103028E-2</v>
      </c>
      <c r="G60" s="226" t="str">
        <f t="shared" si="3"/>
        <v/>
      </c>
      <c r="H60" s="245">
        <f t="shared" si="4"/>
        <v>0</v>
      </c>
      <c r="I60" s="25"/>
      <c r="J60" s="36"/>
      <c r="K60" s="36"/>
      <c r="L60" s="36"/>
      <c r="M60" s="36"/>
      <c r="N60" s="36"/>
      <c r="O60" s="36"/>
      <c r="P60" s="36"/>
      <c r="Q60" s="36"/>
      <c r="R60" s="36"/>
      <c r="S60" s="36"/>
      <c r="T60" s="36"/>
      <c r="U60" s="36"/>
      <c r="V60" s="36"/>
      <c r="W60" s="36"/>
    </row>
    <row r="61" spans="1:23" x14ac:dyDescent="0.25">
      <c r="A61" s="25"/>
      <c r="B61" s="288"/>
      <c r="C61" s="93" t="s">
        <v>704</v>
      </c>
      <c r="D61" s="222">
        <f t="shared" si="5"/>
        <v>382.66282222953652</v>
      </c>
      <c r="E61" s="223">
        <f t="shared" si="0"/>
        <v>2.7925146638926344</v>
      </c>
      <c r="F61" s="224">
        <f t="shared" si="6"/>
        <v>4.3645107337800727E-2</v>
      </c>
      <c r="G61" s="226" t="str">
        <f t="shared" si="3"/>
        <v/>
      </c>
      <c r="H61" s="245">
        <f t="shared" si="4"/>
        <v>0</v>
      </c>
      <c r="I61" s="25"/>
      <c r="J61" s="36"/>
      <c r="K61" s="36"/>
      <c r="L61" s="36"/>
      <c r="M61" s="36"/>
      <c r="N61" s="36"/>
      <c r="O61" s="36"/>
      <c r="P61" s="36"/>
      <c r="Q61" s="36"/>
      <c r="R61" s="36"/>
      <c r="S61" s="36"/>
      <c r="T61" s="36"/>
      <c r="U61" s="36"/>
      <c r="V61" s="36"/>
      <c r="W61" s="36"/>
    </row>
    <row r="62" spans="1:23" x14ac:dyDescent="0.25">
      <c r="A62" s="25"/>
      <c r="B62" s="288"/>
      <c r="C62" s="93" t="s">
        <v>705</v>
      </c>
      <c r="D62" s="222">
        <f t="shared" si="5"/>
        <v>399.36152829401379</v>
      </c>
      <c r="E62" s="223">
        <f t="shared" si="0"/>
        <v>2.9143748991812206</v>
      </c>
      <c r="F62" s="224">
        <f t="shared" si="6"/>
        <v>4.3638172026183183E-2</v>
      </c>
      <c r="G62" s="226" t="str">
        <f t="shared" si="3"/>
        <v/>
      </c>
      <c r="H62" s="245">
        <f t="shared" si="4"/>
        <v>0</v>
      </c>
      <c r="I62" s="25"/>
      <c r="J62" s="36"/>
      <c r="K62" s="36"/>
      <c r="L62" s="36"/>
      <c r="M62" s="36"/>
      <c r="N62" s="36"/>
      <c r="O62" s="36"/>
      <c r="P62" s="36"/>
      <c r="Q62" s="36"/>
      <c r="R62" s="36"/>
      <c r="S62" s="36"/>
      <c r="T62" s="36"/>
      <c r="U62" s="36"/>
      <c r="V62" s="36"/>
      <c r="W62" s="36"/>
    </row>
    <row r="63" spans="1:23" x14ac:dyDescent="0.25">
      <c r="A63" s="25"/>
      <c r="B63" s="288"/>
      <c r="C63" s="93" t="s">
        <v>706</v>
      </c>
      <c r="D63" s="222">
        <f t="shared" si="5"/>
        <v>416.78933495598488</v>
      </c>
      <c r="E63" s="223">
        <f t="shared" si="0"/>
        <v>3.0415558084200263</v>
      </c>
      <c r="F63" s="224">
        <f t="shared" si="6"/>
        <v>4.3639172597367902E-2</v>
      </c>
      <c r="G63" s="226" t="str">
        <f t="shared" si="3"/>
        <v/>
      </c>
      <c r="H63" s="245">
        <f t="shared" si="4"/>
        <v>0</v>
      </c>
      <c r="I63" s="25"/>
      <c r="J63" s="36"/>
      <c r="K63" s="36"/>
      <c r="L63" s="36"/>
      <c r="M63" s="36"/>
      <c r="N63" s="36"/>
      <c r="O63" s="36"/>
      <c r="P63" s="36"/>
      <c r="Q63" s="36"/>
      <c r="R63" s="36"/>
      <c r="S63" s="36"/>
      <c r="T63" s="36"/>
      <c r="U63" s="36"/>
      <c r="V63" s="36"/>
      <c r="W63" s="36"/>
    </row>
    <row r="64" spans="1:23" x14ac:dyDescent="0.25">
      <c r="A64" s="25"/>
      <c r="B64" s="288"/>
      <c r="C64" s="93" t="s">
        <v>707</v>
      </c>
      <c r="D64" s="222">
        <f t="shared" si="5"/>
        <v>434.97937159266746</v>
      </c>
      <c r="E64" s="223">
        <f t="shared" si="0"/>
        <v>3.1742991560719469</v>
      </c>
      <c r="F64" s="224">
        <f t="shared" si="6"/>
        <v>4.364323918845852E-2</v>
      </c>
      <c r="G64" s="226" t="str">
        <f t="shared" si="3"/>
        <v/>
      </c>
      <c r="H64" s="245">
        <f t="shared" si="4"/>
        <v>0</v>
      </c>
      <c r="I64" s="25"/>
      <c r="J64" s="36"/>
      <c r="K64" s="36"/>
      <c r="L64" s="36"/>
      <c r="M64" s="36"/>
      <c r="N64" s="36"/>
      <c r="O64" s="36"/>
      <c r="P64" s="36"/>
      <c r="Q64" s="36"/>
      <c r="R64" s="36"/>
      <c r="S64" s="36"/>
      <c r="T64" s="36"/>
      <c r="U64" s="36"/>
      <c r="V64" s="36"/>
      <c r="W64" s="36"/>
    </row>
    <row r="65" spans="1:23" x14ac:dyDescent="0.25">
      <c r="A65" s="25"/>
      <c r="B65" s="289"/>
      <c r="C65" s="97" t="s">
        <v>708</v>
      </c>
      <c r="D65" s="227">
        <f t="shared" si="5"/>
        <v>453.96374072969957</v>
      </c>
      <c r="E65" s="228">
        <f t="shared" si="0"/>
        <v>3.3128392130626749</v>
      </c>
      <c r="F65" s="229">
        <f t="shared" si="6"/>
        <v>4.3644297584782672E-2</v>
      </c>
      <c r="G65" s="230" t="str">
        <f t="shared" si="3"/>
        <v/>
      </c>
      <c r="H65" s="244">
        <f t="shared" si="4"/>
        <v>0</v>
      </c>
      <c r="I65" s="25"/>
      <c r="J65" s="36"/>
      <c r="K65" s="36"/>
      <c r="L65" s="36"/>
      <c r="M65" s="36"/>
      <c r="N65" s="36"/>
      <c r="O65" s="36"/>
      <c r="P65" s="36"/>
      <c r="Q65" s="36"/>
      <c r="R65" s="36"/>
      <c r="S65" s="36"/>
      <c r="T65" s="36"/>
      <c r="U65" s="36"/>
      <c r="V65" s="36"/>
      <c r="W65" s="36"/>
    </row>
    <row r="66" spans="1:23" x14ac:dyDescent="0.25">
      <c r="A66" s="25"/>
      <c r="B66" s="25"/>
      <c r="C66" s="25"/>
      <c r="D66" s="25"/>
      <c r="E66" s="25"/>
      <c r="F66" s="25"/>
      <c r="G66" s="25"/>
      <c r="H66" s="25"/>
      <c r="I66" s="25"/>
      <c r="J66" s="36"/>
      <c r="K66" s="36"/>
      <c r="L66" s="36"/>
      <c r="M66" s="36"/>
      <c r="N66" s="36"/>
      <c r="O66" s="36"/>
      <c r="P66" s="36"/>
      <c r="Q66" s="36"/>
      <c r="R66" s="36"/>
      <c r="S66" s="36"/>
      <c r="T66" s="36"/>
      <c r="U66" s="36"/>
      <c r="V66" s="36"/>
      <c r="W66" s="36"/>
    </row>
    <row r="67" spans="1:23" x14ac:dyDescent="0.25">
      <c r="A67" s="36"/>
      <c r="B67" s="36"/>
      <c r="C67" s="36"/>
      <c r="D67" s="36"/>
      <c r="E67" s="36"/>
      <c r="F67" s="36"/>
      <c r="G67" s="36"/>
      <c r="H67" s="36"/>
      <c r="I67" s="36"/>
      <c r="J67" s="36"/>
      <c r="K67" s="36"/>
      <c r="L67" s="36"/>
      <c r="M67" s="36"/>
      <c r="N67" s="36"/>
      <c r="O67" s="36"/>
      <c r="P67" s="36"/>
      <c r="Q67" s="36"/>
      <c r="R67" s="36"/>
      <c r="S67" s="36"/>
      <c r="T67" s="36"/>
      <c r="U67" s="36"/>
      <c r="V67" s="36"/>
      <c r="W67" s="36"/>
    </row>
    <row r="68" spans="1:23" x14ac:dyDescent="0.25">
      <c r="A68" s="36"/>
      <c r="B68" s="36"/>
      <c r="C68" s="36"/>
      <c r="D68" s="36"/>
      <c r="E68" s="36"/>
      <c r="F68" s="36"/>
      <c r="G68" s="36"/>
      <c r="H68" s="36"/>
      <c r="I68" s="36"/>
      <c r="J68" s="36"/>
      <c r="K68" s="36"/>
      <c r="L68" s="36"/>
      <c r="M68" s="36"/>
      <c r="N68" s="36"/>
      <c r="O68" s="36"/>
      <c r="P68" s="36"/>
      <c r="Q68" s="36"/>
      <c r="R68" s="36"/>
      <c r="S68" s="36"/>
      <c r="T68" s="36"/>
      <c r="U68" s="36"/>
      <c r="V68" s="36"/>
      <c r="W68" s="36"/>
    </row>
    <row r="69" spans="1:23" x14ac:dyDescent="0.25">
      <c r="A69" s="36"/>
      <c r="B69" s="36"/>
      <c r="C69" s="36"/>
      <c r="D69" s="36"/>
      <c r="E69" s="36"/>
      <c r="F69" s="36"/>
      <c r="G69" s="36"/>
      <c r="H69" s="36"/>
      <c r="I69" s="36"/>
      <c r="J69" s="36"/>
      <c r="K69" s="36"/>
      <c r="L69" s="36"/>
      <c r="M69" s="36"/>
      <c r="N69" s="36"/>
      <c r="O69" s="36"/>
      <c r="P69" s="36"/>
      <c r="Q69" s="36"/>
      <c r="R69" s="36"/>
      <c r="S69" s="36"/>
      <c r="T69" s="36"/>
      <c r="U69" s="36"/>
      <c r="V69" s="36"/>
      <c r="W69" s="36"/>
    </row>
    <row r="70" spans="1:23" x14ac:dyDescent="0.25">
      <c r="A70" s="36"/>
      <c r="B70" s="36"/>
      <c r="C70" s="36"/>
      <c r="D70" s="36"/>
      <c r="E70" s="36"/>
      <c r="F70" s="36"/>
      <c r="G70" s="36"/>
      <c r="H70" s="36"/>
      <c r="I70" s="36"/>
      <c r="J70" s="36"/>
      <c r="K70" s="36"/>
      <c r="L70" s="36"/>
      <c r="M70" s="36"/>
      <c r="N70" s="36"/>
      <c r="O70" s="36"/>
      <c r="P70" s="36"/>
      <c r="Q70" s="36"/>
      <c r="R70" s="36"/>
      <c r="S70" s="36"/>
      <c r="T70" s="36"/>
      <c r="U70" s="36"/>
      <c r="V70" s="36"/>
      <c r="W70" s="36"/>
    </row>
    <row r="71" spans="1:23" x14ac:dyDescent="0.25">
      <c r="A71" s="36"/>
      <c r="B71" s="36"/>
      <c r="C71" s="36"/>
      <c r="D71" s="36"/>
      <c r="E71" s="36"/>
      <c r="F71" s="36"/>
      <c r="G71" s="36"/>
      <c r="H71" s="36"/>
      <c r="I71" s="36"/>
      <c r="J71" s="36"/>
      <c r="K71" s="36"/>
      <c r="L71" s="36"/>
      <c r="M71" s="36"/>
      <c r="N71" s="36"/>
      <c r="O71" s="36"/>
      <c r="P71" s="36"/>
      <c r="Q71" s="36"/>
      <c r="R71" s="36"/>
      <c r="S71" s="36"/>
      <c r="T71" s="36"/>
      <c r="U71" s="36"/>
      <c r="V71" s="36"/>
      <c r="W71" s="36"/>
    </row>
    <row r="72" spans="1:23" x14ac:dyDescent="0.25">
      <c r="A72" s="36"/>
      <c r="B72" s="36"/>
      <c r="C72" s="36"/>
      <c r="D72" s="36"/>
      <c r="E72" s="36"/>
      <c r="F72" s="36"/>
      <c r="G72" s="36"/>
      <c r="H72" s="36"/>
      <c r="I72" s="36"/>
      <c r="J72" s="36"/>
      <c r="K72" s="36"/>
      <c r="L72" s="36"/>
      <c r="M72" s="36"/>
      <c r="N72" s="36"/>
      <c r="O72" s="36"/>
      <c r="P72" s="36"/>
      <c r="Q72" s="36"/>
      <c r="R72" s="36"/>
      <c r="S72" s="36"/>
      <c r="T72" s="36"/>
      <c r="U72" s="36"/>
      <c r="V72" s="36"/>
      <c r="W72" s="36"/>
    </row>
    <row r="73" spans="1:23" x14ac:dyDescent="0.25">
      <c r="A73" s="36"/>
      <c r="B73" s="36"/>
      <c r="C73" s="36"/>
      <c r="D73" s="36"/>
      <c r="E73" s="36"/>
      <c r="F73" s="36"/>
      <c r="G73" s="36"/>
      <c r="H73" s="36"/>
      <c r="I73" s="36"/>
      <c r="J73" s="36"/>
      <c r="K73" s="36"/>
      <c r="L73" s="36"/>
      <c r="M73" s="36"/>
      <c r="N73" s="36"/>
      <c r="O73" s="36"/>
      <c r="P73" s="36"/>
      <c r="Q73" s="36"/>
      <c r="R73" s="36"/>
      <c r="S73" s="36"/>
      <c r="T73" s="36"/>
      <c r="U73" s="36"/>
      <c r="V73" s="36"/>
      <c r="W73" s="36"/>
    </row>
    <row r="74" spans="1:23" x14ac:dyDescent="0.25">
      <c r="A74" s="36"/>
      <c r="B74" s="36"/>
      <c r="C74" s="36"/>
      <c r="D74" s="36"/>
      <c r="E74" s="36"/>
      <c r="F74" s="36"/>
      <c r="G74" s="36"/>
      <c r="H74" s="36"/>
      <c r="I74" s="36"/>
      <c r="J74" s="36"/>
      <c r="K74" s="36"/>
      <c r="L74" s="36"/>
      <c r="M74" s="36"/>
      <c r="N74" s="36"/>
      <c r="O74" s="36"/>
      <c r="P74" s="36"/>
      <c r="Q74" s="36"/>
      <c r="R74" s="36"/>
      <c r="S74" s="36"/>
      <c r="T74" s="36"/>
      <c r="U74" s="36"/>
      <c r="V74" s="36"/>
      <c r="W74" s="36"/>
    </row>
    <row r="75" spans="1:23" x14ac:dyDescent="0.25">
      <c r="A75" s="36"/>
      <c r="B75" s="36"/>
      <c r="C75" s="36"/>
      <c r="D75" s="36"/>
      <c r="E75" s="36"/>
      <c r="F75" s="36"/>
      <c r="G75" s="36"/>
      <c r="H75" s="36"/>
      <c r="I75" s="36"/>
      <c r="J75" s="36"/>
      <c r="K75" s="36"/>
      <c r="L75" s="36"/>
      <c r="M75" s="36"/>
      <c r="N75" s="36"/>
      <c r="O75" s="36"/>
      <c r="P75" s="36"/>
      <c r="Q75" s="36"/>
      <c r="R75" s="36"/>
      <c r="S75" s="36"/>
      <c r="T75" s="36"/>
      <c r="U75" s="36"/>
      <c r="V75" s="36"/>
      <c r="W75" s="36"/>
    </row>
    <row r="76" spans="1:23" x14ac:dyDescent="0.25">
      <c r="A76" s="36"/>
      <c r="B76" s="36"/>
      <c r="C76" s="36"/>
      <c r="D76" s="36"/>
      <c r="E76" s="36"/>
      <c r="F76" s="36"/>
      <c r="G76" s="36"/>
      <c r="H76" s="36"/>
      <c r="I76" s="36"/>
      <c r="J76" s="36"/>
      <c r="K76" s="36"/>
      <c r="L76" s="36"/>
      <c r="M76" s="36"/>
      <c r="N76" s="36"/>
      <c r="O76" s="36"/>
      <c r="P76" s="36"/>
      <c r="Q76" s="36"/>
      <c r="R76" s="36"/>
      <c r="S76" s="36"/>
      <c r="T76" s="36"/>
      <c r="U76" s="36"/>
      <c r="V76" s="36"/>
      <c r="W76" s="36"/>
    </row>
    <row r="77" spans="1:23" x14ac:dyDescent="0.25">
      <c r="A77" s="36"/>
      <c r="B77" s="36"/>
      <c r="C77" s="36"/>
      <c r="D77" s="36"/>
      <c r="E77" s="36"/>
      <c r="F77" s="36"/>
      <c r="G77" s="36"/>
      <c r="H77" s="36"/>
      <c r="I77" s="36"/>
      <c r="J77" s="36"/>
      <c r="K77" s="36"/>
      <c r="L77" s="36"/>
      <c r="M77" s="36"/>
      <c r="N77" s="36"/>
      <c r="O77" s="36"/>
      <c r="P77" s="36"/>
      <c r="Q77" s="36"/>
      <c r="R77" s="36"/>
      <c r="S77" s="36"/>
      <c r="T77" s="36"/>
      <c r="U77" s="36"/>
      <c r="V77" s="36"/>
      <c r="W77" s="36"/>
    </row>
    <row r="78" spans="1:23" x14ac:dyDescent="0.25">
      <c r="A78" s="36"/>
      <c r="B78" s="36"/>
      <c r="C78" s="36"/>
      <c r="D78" s="36"/>
      <c r="E78" s="36"/>
      <c r="F78" s="36"/>
      <c r="G78" s="36"/>
      <c r="H78" s="36"/>
      <c r="I78" s="36"/>
      <c r="J78" s="36"/>
      <c r="K78" s="36"/>
      <c r="L78" s="36"/>
      <c r="M78" s="36"/>
      <c r="N78" s="36"/>
      <c r="O78" s="36"/>
      <c r="P78" s="36"/>
      <c r="Q78" s="36"/>
      <c r="R78" s="36"/>
      <c r="S78" s="36"/>
      <c r="T78" s="36"/>
      <c r="U78" s="36"/>
      <c r="V78" s="36"/>
      <c r="W78" s="36"/>
    </row>
    <row r="79" spans="1:23" x14ac:dyDescent="0.25">
      <c r="A79" s="36"/>
      <c r="B79" s="36"/>
      <c r="C79" s="36"/>
      <c r="D79" s="36"/>
      <c r="E79" s="36"/>
      <c r="F79" s="36"/>
      <c r="G79" s="36"/>
      <c r="H79" s="36"/>
      <c r="I79" s="36"/>
      <c r="J79" s="36"/>
      <c r="K79" s="36"/>
      <c r="L79" s="36"/>
      <c r="M79" s="36"/>
      <c r="N79" s="36"/>
      <c r="O79" s="36"/>
      <c r="P79" s="36"/>
      <c r="Q79" s="36"/>
      <c r="R79" s="36"/>
      <c r="S79" s="36"/>
      <c r="T79" s="36"/>
      <c r="U79" s="36"/>
      <c r="V79" s="36"/>
      <c r="W79" s="36"/>
    </row>
    <row r="80" spans="1:23" x14ac:dyDescent="0.25">
      <c r="A80" s="36"/>
      <c r="B80" s="36"/>
      <c r="C80" s="36"/>
      <c r="D80" s="36"/>
      <c r="E80" s="36"/>
      <c r="F80" s="36"/>
      <c r="G80" s="36"/>
      <c r="H80" s="36"/>
      <c r="I80" s="36"/>
      <c r="J80" s="36"/>
      <c r="K80" s="36"/>
      <c r="L80" s="36"/>
      <c r="M80" s="36"/>
      <c r="N80" s="36"/>
      <c r="O80" s="36"/>
      <c r="P80" s="36"/>
      <c r="Q80" s="36"/>
      <c r="R80" s="36"/>
      <c r="S80" s="36"/>
      <c r="T80" s="36"/>
      <c r="U80" s="36"/>
      <c r="V80" s="36"/>
      <c r="W80" s="36"/>
    </row>
    <row r="81" spans="1:23" x14ac:dyDescent="0.25">
      <c r="A81" s="36"/>
      <c r="B81" s="36"/>
      <c r="C81" s="36"/>
      <c r="D81" s="36"/>
      <c r="E81" s="36"/>
      <c r="F81" s="36"/>
      <c r="G81" s="36"/>
      <c r="H81" s="36"/>
      <c r="I81" s="36"/>
      <c r="J81" s="36"/>
      <c r="K81" s="36"/>
      <c r="L81" s="36"/>
      <c r="M81" s="36"/>
      <c r="N81" s="36"/>
      <c r="O81" s="36"/>
      <c r="P81" s="36"/>
      <c r="Q81" s="36"/>
      <c r="R81" s="36"/>
      <c r="S81" s="36"/>
      <c r="T81" s="36"/>
      <c r="U81" s="36"/>
      <c r="V81" s="36"/>
      <c r="W81" s="36"/>
    </row>
    <row r="82" spans="1:23" x14ac:dyDescent="0.25">
      <c r="A82" s="36"/>
      <c r="B82" s="36"/>
      <c r="C82" s="36"/>
      <c r="D82" s="36"/>
      <c r="E82" s="36"/>
      <c r="F82" s="36"/>
      <c r="G82" s="36"/>
      <c r="H82" s="36"/>
      <c r="I82" s="36"/>
      <c r="J82" s="36"/>
      <c r="K82" s="36"/>
      <c r="L82" s="36"/>
      <c r="M82" s="36"/>
      <c r="N82" s="36"/>
      <c r="O82" s="36"/>
      <c r="P82" s="36"/>
      <c r="Q82" s="36"/>
      <c r="R82" s="36"/>
      <c r="S82" s="36"/>
      <c r="T82" s="36"/>
      <c r="U82" s="36"/>
      <c r="V82" s="36"/>
      <c r="W82" s="36"/>
    </row>
    <row r="83" spans="1:23" x14ac:dyDescent="0.25">
      <c r="A83" s="36"/>
      <c r="B83" s="36"/>
      <c r="C83" s="36"/>
      <c r="D83" s="36"/>
      <c r="E83" s="36"/>
      <c r="F83" s="36"/>
      <c r="G83" s="36"/>
      <c r="H83" s="36"/>
      <c r="I83" s="36"/>
      <c r="J83" s="36"/>
      <c r="K83" s="36"/>
      <c r="L83" s="36"/>
      <c r="M83" s="36"/>
      <c r="N83" s="36"/>
      <c r="O83" s="36"/>
      <c r="P83" s="36"/>
      <c r="Q83" s="36"/>
      <c r="R83" s="36"/>
      <c r="S83" s="36"/>
      <c r="T83" s="36"/>
      <c r="U83" s="36"/>
      <c r="V83" s="36"/>
      <c r="W83" s="36"/>
    </row>
    <row r="84" spans="1:23" x14ac:dyDescent="0.25">
      <c r="A84" s="36"/>
      <c r="B84" s="36"/>
      <c r="C84" s="36"/>
      <c r="D84" s="36"/>
      <c r="E84" s="36"/>
      <c r="F84" s="36"/>
      <c r="G84" s="36"/>
      <c r="H84" s="36"/>
      <c r="I84" s="36"/>
      <c r="J84" s="36"/>
      <c r="K84" s="36"/>
      <c r="L84" s="36"/>
      <c r="M84" s="36"/>
      <c r="N84" s="36"/>
      <c r="O84" s="36"/>
      <c r="P84" s="36"/>
      <c r="Q84" s="36"/>
      <c r="R84" s="36"/>
      <c r="S84" s="36"/>
      <c r="T84" s="36"/>
      <c r="U84" s="36"/>
      <c r="V84" s="36"/>
      <c r="W84" s="36"/>
    </row>
    <row r="85" spans="1:23" x14ac:dyDescent="0.25">
      <c r="A85" s="36"/>
      <c r="B85" s="36"/>
      <c r="C85" s="36"/>
      <c r="D85" s="36"/>
      <c r="E85" s="36"/>
      <c r="F85" s="36"/>
      <c r="G85" s="36"/>
      <c r="H85" s="36"/>
      <c r="I85" s="36"/>
      <c r="J85" s="36"/>
      <c r="K85" s="36"/>
      <c r="L85" s="36"/>
      <c r="M85" s="36"/>
      <c r="N85" s="36"/>
      <c r="O85" s="36"/>
      <c r="P85" s="36"/>
      <c r="Q85" s="36"/>
      <c r="R85" s="36"/>
      <c r="S85" s="36"/>
      <c r="T85" s="36"/>
      <c r="U85" s="36"/>
      <c r="V85" s="36"/>
      <c r="W85" s="36"/>
    </row>
    <row r="86" spans="1:23" x14ac:dyDescent="0.25">
      <c r="A86" s="36"/>
      <c r="B86" s="36"/>
      <c r="C86" s="36"/>
      <c r="D86" s="36"/>
      <c r="E86" s="36"/>
      <c r="F86" s="36"/>
      <c r="G86" s="36"/>
      <c r="H86" s="36"/>
      <c r="I86" s="36"/>
      <c r="J86" s="36"/>
      <c r="K86" s="36"/>
      <c r="L86" s="36"/>
      <c r="M86" s="36"/>
      <c r="N86" s="36"/>
      <c r="O86" s="36"/>
      <c r="P86" s="36"/>
      <c r="Q86" s="36"/>
      <c r="R86" s="36"/>
      <c r="S86" s="36"/>
      <c r="T86" s="36"/>
      <c r="U86" s="36"/>
      <c r="V86" s="36"/>
      <c r="W86" s="36"/>
    </row>
    <row r="87" spans="1:23" x14ac:dyDescent="0.25">
      <c r="A87" s="36"/>
      <c r="B87" s="36"/>
      <c r="C87" s="36"/>
      <c r="D87" s="36"/>
      <c r="E87" s="36"/>
      <c r="F87" s="36"/>
      <c r="G87" s="36"/>
      <c r="H87" s="36"/>
      <c r="I87" s="36"/>
      <c r="J87" s="36"/>
      <c r="K87" s="36"/>
      <c r="L87" s="36"/>
      <c r="M87" s="36"/>
      <c r="N87" s="36"/>
      <c r="O87" s="36"/>
      <c r="P87" s="36"/>
      <c r="Q87" s="36"/>
      <c r="R87" s="36"/>
      <c r="S87" s="36"/>
      <c r="T87" s="36"/>
      <c r="U87" s="36"/>
      <c r="V87" s="36"/>
      <c r="W87" s="36"/>
    </row>
    <row r="88" spans="1:23" x14ac:dyDescent="0.25">
      <c r="A88" s="36"/>
      <c r="B88" s="36"/>
      <c r="C88" s="36"/>
      <c r="D88" s="36"/>
      <c r="E88" s="36"/>
      <c r="F88" s="36"/>
      <c r="G88" s="36"/>
      <c r="H88" s="36"/>
      <c r="I88" s="36"/>
      <c r="J88" s="36"/>
      <c r="K88" s="36"/>
      <c r="L88" s="36"/>
      <c r="M88" s="36"/>
      <c r="N88" s="36"/>
      <c r="O88" s="36"/>
      <c r="P88" s="36"/>
      <c r="Q88" s="36"/>
      <c r="R88" s="36"/>
      <c r="S88" s="36"/>
      <c r="T88" s="36"/>
      <c r="U88" s="36"/>
      <c r="V88" s="36"/>
      <c r="W88" s="36"/>
    </row>
    <row r="89" spans="1:23" x14ac:dyDescent="0.25">
      <c r="A89" s="36"/>
      <c r="B89" s="36"/>
      <c r="C89" s="36"/>
      <c r="D89" s="36"/>
      <c r="E89" s="36"/>
      <c r="F89" s="36"/>
      <c r="G89" s="36"/>
      <c r="H89" s="36"/>
      <c r="I89" s="36"/>
      <c r="J89" s="36"/>
      <c r="K89" s="36"/>
      <c r="L89" s="36"/>
      <c r="M89" s="36"/>
      <c r="N89" s="36"/>
      <c r="O89" s="36"/>
      <c r="P89" s="36"/>
      <c r="Q89" s="36"/>
      <c r="R89" s="36"/>
      <c r="S89" s="36"/>
      <c r="T89" s="36"/>
      <c r="U89" s="36"/>
      <c r="V89" s="36"/>
      <c r="W89" s="36"/>
    </row>
    <row r="90" spans="1:23" x14ac:dyDescent="0.25">
      <c r="A90" s="36"/>
      <c r="B90" s="36"/>
      <c r="C90" s="36"/>
      <c r="D90" s="36"/>
      <c r="E90" s="36"/>
      <c r="F90" s="36"/>
      <c r="G90" s="36"/>
      <c r="H90" s="36"/>
      <c r="I90" s="36"/>
      <c r="J90" s="36"/>
      <c r="K90" s="36"/>
      <c r="L90" s="36"/>
      <c r="M90" s="36"/>
      <c r="N90" s="36"/>
      <c r="O90" s="36"/>
      <c r="P90" s="36"/>
      <c r="Q90" s="36"/>
      <c r="R90" s="36"/>
      <c r="S90" s="36"/>
      <c r="T90" s="36"/>
      <c r="U90" s="36"/>
      <c r="V90" s="36"/>
      <c r="W90" s="36"/>
    </row>
    <row r="91" spans="1:23" x14ac:dyDescent="0.25">
      <c r="A91" s="36"/>
      <c r="B91" s="36"/>
      <c r="C91" s="36"/>
      <c r="D91" s="99"/>
      <c r="E91" s="36"/>
      <c r="F91" s="36"/>
      <c r="G91" s="36"/>
      <c r="H91" s="36"/>
      <c r="I91" s="36"/>
      <c r="J91" s="36"/>
      <c r="K91" s="36"/>
      <c r="L91" s="36"/>
      <c r="M91" s="36"/>
      <c r="N91" s="36"/>
      <c r="O91" s="36"/>
      <c r="P91" s="36"/>
      <c r="Q91" s="36"/>
      <c r="R91" s="36"/>
      <c r="S91" s="36"/>
      <c r="T91" s="36"/>
      <c r="U91" s="36"/>
      <c r="V91" s="36"/>
      <c r="W91" s="36"/>
    </row>
    <row r="92" spans="1:23" x14ac:dyDescent="0.25">
      <c r="A92" s="36"/>
      <c r="B92" s="36"/>
      <c r="C92" s="36"/>
      <c r="D92" s="99"/>
      <c r="E92" s="36"/>
      <c r="F92" s="36"/>
      <c r="G92" s="36"/>
      <c r="H92" s="36"/>
      <c r="I92" s="36"/>
      <c r="J92" s="36"/>
      <c r="K92" s="36"/>
      <c r="L92" s="36"/>
      <c r="M92" s="36"/>
      <c r="N92" s="36"/>
      <c r="O92" s="36"/>
      <c r="P92" s="36"/>
      <c r="Q92" s="36"/>
      <c r="R92" s="36"/>
      <c r="S92" s="36"/>
      <c r="T92" s="36"/>
      <c r="U92" s="36"/>
      <c r="V92" s="36"/>
      <c r="W92" s="36"/>
    </row>
    <row r="93" spans="1:23" x14ac:dyDescent="0.25">
      <c r="A93" s="36"/>
      <c r="B93" s="36"/>
      <c r="C93" s="36"/>
      <c r="D93" s="99"/>
      <c r="E93" s="36"/>
      <c r="F93" s="36"/>
      <c r="G93" s="36"/>
      <c r="H93" s="36"/>
      <c r="I93" s="36"/>
      <c r="J93" s="36"/>
      <c r="K93" s="36"/>
      <c r="L93" s="36"/>
      <c r="M93" s="36"/>
      <c r="N93" s="36"/>
      <c r="O93" s="36"/>
      <c r="P93" s="36"/>
      <c r="Q93" s="36"/>
      <c r="R93" s="36"/>
      <c r="S93" s="36"/>
      <c r="T93" s="36"/>
      <c r="U93" s="36"/>
      <c r="V93" s="36"/>
      <c r="W93" s="36"/>
    </row>
    <row r="94" spans="1:23" x14ac:dyDescent="0.25">
      <c r="A94" s="36"/>
      <c r="B94" s="36"/>
      <c r="C94" s="36"/>
      <c r="D94" s="99"/>
      <c r="E94" s="36"/>
      <c r="F94" s="36"/>
      <c r="G94" s="36"/>
      <c r="H94" s="36"/>
      <c r="I94" s="36"/>
      <c r="J94" s="36"/>
      <c r="K94" s="36"/>
      <c r="L94" s="36"/>
      <c r="M94" s="36"/>
      <c r="N94" s="36"/>
      <c r="O94" s="36"/>
      <c r="P94" s="36"/>
      <c r="Q94" s="36"/>
      <c r="R94" s="36"/>
      <c r="S94" s="36"/>
      <c r="T94" s="36"/>
      <c r="U94" s="36"/>
      <c r="V94" s="36"/>
      <c r="W94" s="36"/>
    </row>
    <row r="95" spans="1:23" x14ac:dyDescent="0.25">
      <c r="A95" s="36"/>
      <c r="B95" s="36"/>
      <c r="C95" s="36"/>
      <c r="D95" s="99"/>
      <c r="E95" s="36"/>
      <c r="F95" s="36"/>
      <c r="G95" s="36"/>
      <c r="H95" s="36"/>
      <c r="I95" s="36"/>
      <c r="J95" s="36"/>
      <c r="K95" s="36"/>
      <c r="L95" s="36"/>
      <c r="M95" s="36"/>
      <c r="N95" s="36"/>
      <c r="O95" s="36"/>
      <c r="P95" s="36"/>
      <c r="Q95" s="36"/>
      <c r="R95" s="36"/>
      <c r="S95" s="36"/>
      <c r="T95" s="36"/>
      <c r="U95" s="36"/>
      <c r="V95" s="36"/>
      <c r="W95" s="36"/>
    </row>
    <row r="96" spans="1:23" x14ac:dyDescent="0.25">
      <c r="A96" s="36"/>
      <c r="B96" s="36"/>
      <c r="C96" s="36"/>
      <c r="D96" s="99"/>
      <c r="E96" s="36"/>
      <c r="F96" s="36"/>
      <c r="G96" s="36"/>
      <c r="H96" s="36"/>
      <c r="I96" s="36"/>
      <c r="J96" s="36"/>
      <c r="K96" s="36"/>
      <c r="L96" s="36"/>
      <c r="M96" s="36"/>
      <c r="N96" s="36"/>
      <c r="O96" s="36"/>
      <c r="P96" s="36"/>
      <c r="Q96" s="36"/>
      <c r="R96" s="36"/>
      <c r="S96" s="36"/>
      <c r="T96" s="36"/>
      <c r="U96" s="36"/>
      <c r="V96" s="36"/>
      <c r="W96" s="36"/>
    </row>
    <row r="97" spans="1:23" x14ac:dyDescent="0.25">
      <c r="A97" s="36"/>
      <c r="B97" s="36"/>
      <c r="C97" s="36"/>
      <c r="D97" s="99"/>
      <c r="E97" s="36"/>
      <c r="F97" s="36"/>
      <c r="G97" s="36"/>
      <c r="H97" s="36"/>
      <c r="I97" s="36"/>
      <c r="J97" s="36"/>
      <c r="K97" s="36"/>
      <c r="L97" s="36"/>
      <c r="M97" s="36"/>
      <c r="N97" s="36"/>
      <c r="O97" s="36"/>
      <c r="P97" s="36"/>
      <c r="Q97" s="36"/>
      <c r="R97" s="36"/>
      <c r="S97" s="36"/>
      <c r="T97" s="36"/>
      <c r="U97" s="36"/>
      <c r="V97" s="36"/>
      <c r="W97" s="36"/>
    </row>
    <row r="98" spans="1:23" x14ac:dyDescent="0.25">
      <c r="A98" s="36"/>
      <c r="B98" s="36"/>
      <c r="C98" s="36"/>
      <c r="D98" s="99"/>
      <c r="E98" s="36"/>
      <c r="F98" s="36"/>
      <c r="G98" s="36"/>
      <c r="H98" s="36"/>
      <c r="I98" s="36"/>
      <c r="J98" s="36"/>
      <c r="K98" s="36"/>
      <c r="L98" s="36"/>
      <c r="M98" s="36"/>
      <c r="N98" s="36"/>
      <c r="O98" s="36"/>
      <c r="P98" s="36"/>
      <c r="Q98" s="36"/>
      <c r="R98" s="36"/>
      <c r="S98" s="36"/>
      <c r="T98" s="36"/>
      <c r="U98" s="36"/>
      <c r="V98" s="36"/>
      <c r="W98" s="36"/>
    </row>
    <row r="99" spans="1:23" x14ac:dyDescent="0.25">
      <c r="A99" s="36"/>
      <c r="B99" s="36"/>
      <c r="C99" s="36"/>
      <c r="D99" s="99"/>
      <c r="E99" s="36"/>
      <c r="F99" s="36"/>
      <c r="G99" s="36"/>
      <c r="H99" s="36"/>
      <c r="I99" s="36"/>
      <c r="J99" s="36"/>
      <c r="K99" s="36"/>
      <c r="L99" s="36"/>
      <c r="M99" s="36"/>
      <c r="N99" s="36"/>
      <c r="O99" s="36"/>
      <c r="P99" s="36"/>
      <c r="Q99" s="36"/>
      <c r="R99" s="36"/>
      <c r="S99" s="36"/>
      <c r="T99" s="36"/>
      <c r="U99" s="36"/>
      <c r="V99" s="36"/>
      <c r="W99" s="36"/>
    </row>
    <row r="100" spans="1:23" x14ac:dyDescent="0.25">
      <c r="A100" s="36"/>
      <c r="B100" s="36"/>
      <c r="C100" s="36"/>
      <c r="D100" s="99"/>
      <c r="E100" s="36"/>
      <c r="F100" s="36"/>
      <c r="G100" s="36"/>
      <c r="H100" s="36"/>
      <c r="I100" s="36"/>
      <c r="J100" s="36"/>
      <c r="K100" s="36"/>
      <c r="L100" s="36"/>
      <c r="M100" s="36"/>
      <c r="N100" s="36"/>
      <c r="O100" s="36"/>
      <c r="P100" s="36"/>
      <c r="Q100" s="36"/>
      <c r="R100" s="36"/>
      <c r="S100" s="36"/>
      <c r="T100" s="36"/>
      <c r="U100" s="36"/>
      <c r="V100" s="36"/>
      <c r="W100" s="36"/>
    </row>
    <row r="101" spans="1:23" x14ac:dyDescent="0.25">
      <c r="A101" s="36"/>
      <c r="B101" s="36"/>
      <c r="C101" s="36"/>
      <c r="D101" s="99"/>
      <c r="E101" s="36"/>
      <c r="F101" s="36"/>
      <c r="G101" s="36"/>
      <c r="H101" s="36"/>
      <c r="I101" s="36"/>
      <c r="J101" s="36"/>
      <c r="K101" s="36"/>
      <c r="L101" s="36"/>
      <c r="M101" s="36"/>
      <c r="N101" s="36"/>
      <c r="O101" s="36"/>
      <c r="P101" s="36"/>
      <c r="Q101" s="36"/>
      <c r="R101" s="36"/>
      <c r="S101" s="36"/>
      <c r="T101" s="36"/>
      <c r="U101" s="36"/>
      <c r="V101" s="36"/>
      <c r="W101" s="36"/>
    </row>
    <row r="102" spans="1:23" x14ac:dyDescent="0.25">
      <c r="A102" s="36"/>
      <c r="B102" s="36"/>
      <c r="C102" s="36"/>
      <c r="D102" s="99"/>
      <c r="E102" s="36"/>
      <c r="F102" s="36"/>
      <c r="G102" s="36"/>
      <c r="H102" s="36"/>
      <c r="I102" s="36"/>
      <c r="J102" s="36"/>
      <c r="K102" s="36"/>
      <c r="L102" s="36"/>
      <c r="M102" s="36"/>
      <c r="N102" s="36"/>
      <c r="O102" s="36"/>
      <c r="P102" s="36"/>
      <c r="Q102" s="36"/>
      <c r="R102" s="36"/>
      <c r="S102" s="36"/>
      <c r="T102" s="36"/>
      <c r="U102" s="36"/>
      <c r="V102" s="36"/>
      <c r="W102" s="36"/>
    </row>
    <row r="103" spans="1:23" x14ac:dyDescent="0.25">
      <c r="A103" s="36"/>
      <c r="B103" s="36"/>
      <c r="C103" s="36"/>
      <c r="D103" s="36"/>
      <c r="E103" s="36"/>
      <c r="F103" s="36"/>
      <c r="G103" s="36"/>
      <c r="H103" s="36"/>
      <c r="I103" s="36"/>
      <c r="J103" s="36"/>
      <c r="K103" s="36"/>
      <c r="L103" s="36"/>
      <c r="M103" s="36"/>
      <c r="N103" s="36"/>
      <c r="O103" s="36"/>
      <c r="P103" s="36"/>
      <c r="Q103" s="36"/>
      <c r="R103" s="36"/>
      <c r="S103" s="36"/>
      <c r="T103" s="36"/>
      <c r="U103" s="36"/>
      <c r="V103" s="36"/>
      <c r="W103" s="36"/>
    </row>
    <row r="104" spans="1:23" x14ac:dyDescent="0.25">
      <c r="A104" s="36"/>
      <c r="B104" s="36"/>
      <c r="C104" s="36"/>
      <c r="D104" s="99"/>
      <c r="E104" s="36"/>
      <c r="F104" s="36"/>
      <c r="G104" s="36"/>
      <c r="H104" s="36"/>
      <c r="I104" s="36"/>
      <c r="J104" s="36"/>
      <c r="K104" s="36"/>
      <c r="L104" s="36"/>
      <c r="M104" s="36"/>
      <c r="N104" s="36"/>
      <c r="O104" s="36"/>
      <c r="P104" s="36"/>
      <c r="Q104" s="36"/>
      <c r="R104" s="36"/>
      <c r="S104" s="36"/>
      <c r="T104" s="36"/>
      <c r="U104" s="36"/>
      <c r="V104" s="36"/>
      <c r="W104" s="36"/>
    </row>
    <row r="105" spans="1:23" x14ac:dyDescent="0.25">
      <c r="A105" s="36"/>
      <c r="B105" s="36"/>
      <c r="C105" s="36"/>
      <c r="D105" s="99"/>
      <c r="E105" s="36"/>
      <c r="F105" s="36"/>
      <c r="G105" s="36"/>
      <c r="H105" s="36"/>
      <c r="I105" s="36"/>
      <c r="J105" s="36"/>
      <c r="K105" s="36"/>
      <c r="L105" s="36"/>
      <c r="M105" s="36"/>
      <c r="N105" s="36"/>
      <c r="O105" s="36"/>
      <c r="P105" s="36"/>
      <c r="Q105" s="36"/>
      <c r="R105" s="36"/>
      <c r="S105" s="36"/>
      <c r="T105" s="36"/>
      <c r="U105" s="36"/>
      <c r="V105" s="36"/>
      <c r="W105" s="36"/>
    </row>
    <row r="106" spans="1:23" x14ac:dyDescent="0.25">
      <c r="A106" s="36"/>
      <c r="B106" s="36"/>
      <c r="C106" s="36"/>
      <c r="D106" s="99"/>
      <c r="E106" s="36"/>
      <c r="F106" s="36"/>
      <c r="G106" s="36"/>
      <c r="H106" s="36"/>
      <c r="I106" s="36"/>
      <c r="J106" s="36"/>
      <c r="K106" s="36"/>
      <c r="L106" s="36"/>
      <c r="M106" s="36"/>
      <c r="N106" s="36"/>
      <c r="O106" s="36"/>
      <c r="P106" s="36"/>
      <c r="Q106" s="36"/>
      <c r="R106" s="36"/>
      <c r="S106" s="36"/>
      <c r="T106" s="36"/>
      <c r="U106" s="36"/>
      <c r="V106" s="36"/>
      <c r="W106" s="36"/>
    </row>
    <row r="107" spans="1:23" x14ac:dyDescent="0.25">
      <c r="A107" s="36"/>
      <c r="B107" s="36"/>
      <c r="C107" s="36"/>
      <c r="D107" s="99"/>
      <c r="E107" s="36"/>
      <c r="F107" s="36"/>
      <c r="G107" s="36"/>
      <c r="H107" s="36"/>
      <c r="I107" s="36"/>
      <c r="J107" s="36"/>
      <c r="K107" s="36"/>
      <c r="L107" s="36"/>
      <c r="M107" s="36"/>
      <c r="N107" s="36"/>
      <c r="O107" s="36"/>
      <c r="P107" s="36"/>
      <c r="Q107" s="36"/>
      <c r="R107" s="36"/>
      <c r="S107" s="36"/>
      <c r="T107" s="36"/>
      <c r="U107" s="36"/>
      <c r="V107" s="36"/>
      <c r="W107" s="36"/>
    </row>
    <row r="108" spans="1:23" x14ac:dyDescent="0.25">
      <c r="A108" s="36"/>
      <c r="B108" s="36"/>
      <c r="C108" s="36"/>
      <c r="D108" s="99"/>
      <c r="E108" s="36"/>
      <c r="F108" s="36"/>
      <c r="G108" s="36"/>
      <c r="H108" s="36"/>
      <c r="I108" s="36"/>
      <c r="J108" s="36"/>
      <c r="K108" s="36"/>
      <c r="L108" s="36"/>
      <c r="M108" s="36"/>
      <c r="N108" s="36"/>
      <c r="O108" s="36"/>
      <c r="P108" s="36"/>
      <c r="Q108" s="36"/>
      <c r="R108" s="36"/>
      <c r="S108" s="36"/>
      <c r="T108" s="36"/>
      <c r="U108" s="36"/>
      <c r="V108" s="36"/>
      <c r="W108" s="36"/>
    </row>
    <row r="109" spans="1:23" x14ac:dyDescent="0.25">
      <c r="A109" s="36"/>
      <c r="B109" s="36"/>
      <c r="C109" s="36"/>
      <c r="D109" s="99"/>
      <c r="E109" s="36"/>
      <c r="F109" s="36"/>
      <c r="G109" s="36"/>
      <c r="H109" s="36"/>
      <c r="I109" s="36"/>
      <c r="J109" s="36"/>
      <c r="K109" s="36"/>
      <c r="L109" s="36"/>
      <c r="M109" s="36"/>
      <c r="N109" s="36"/>
      <c r="O109" s="36"/>
      <c r="P109" s="36"/>
      <c r="Q109" s="36"/>
      <c r="R109" s="36"/>
      <c r="S109" s="36"/>
      <c r="T109" s="36"/>
      <c r="U109" s="36"/>
      <c r="V109" s="36"/>
      <c r="W109" s="36"/>
    </row>
    <row r="110" spans="1:23" x14ac:dyDescent="0.25">
      <c r="A110" s="36"/>
      <c r="B110" s="36"/>
      <c r="C110" s="36"/>
      <c r="D110" s="99"/>
      <c r="E110" s="36"/>
      <c r="F110" s="36"/>
      <c r="G110" s="36"/>
      <c r="H110" s="36"/>
      <c r="I110" s="36"/>
      <c r="J110" s="36"/>
      <c r="K110" s="36"/>
      <c r="L110" s="36"/>
      <c r="M110" s="36"/>
      <c r="N110" s="36"/>
      <c r="O110" s="36"/>
      <c r="P110" s="36"/>
      <c r="Q110" s="36"/>
      <c r="R110" s="36"/>
      <c r="S110" s="36"/>
      <c r="T110" s="36"/>
      <c r="U110" s="36"/>
      <c r="V110" s="36"/>
      <c r="W110" s="36"/>
    </row>
    <row r="111" spans="1:23" x14ac:dyDescent="0.25">
      <c r="A111" s="36"/>
      <c r="B111" s="36"/>
      <c r="C111" s="36"/>
      <c r="D111" s="99"/>
      <c r="E111" s="36"/>
      <c r="F111" s="36"/>
      <c r="G111" s="36"/>
      <c r="H111" s="36"/>
      <c r="I111" s="36"/>
      <c r="J111" s="36"/>
      <c r="K111" s="36"/>
      <c r="L111" s="36"/>
      <c r="M111" s="36"/>
      <c r="N111" s="36"/>
      <c r="O111" s="36"/>
      <c r="P111" s="36"/>
      <c r="Q111" s="36"/>
      <c r="R111" s="36"/>
      <c r="S111" s="36"/>
      <c r="T111" s="36"/>
      <c r="U111" s="36"/>
      <c r="V111" s="36"/>
      <c r="W111" s="36"/>
    </row>
    <row r="112" spans="1:23" x14ac:dyDescent="0.25">
      <c r="A112" s="36"/>
      <c r="B112" s="36"/>
      <c r="C112" s="36"/>
      <c r="D112" s="99"/>
      <c r="E112" s="36"/>
      <c r="F112" s="36"/>
      <c r="G112" s="36"/>
      <c r="H112" s="36"/>
      <c r="I112" s="36"/>
      <c r="J112" s="36"/>
      <c r="K112" s="36"/>
      <c r="L112" s="36"/>
      <c r="M112" s="36"/>
      <c r="N112" s="36"/>
      <c r="O112" s="36"/>
      <c r="P112" s="36"/>
      <c r="Q112" s="36"/>
      <c r="R112" s="36"/>
      <c r="S112" s="36"/>
      <c r="T112" s="36"/>
      <c r="U112" s="36"/>
      <c r="V112" s="36"/>
      <c r="W112" s="36"/>
    </row>
    <row r="113" spans="1:23" x14ac:dyDescent="0.25">
      <c r="A113" s="36"/>
      <c r="B113" s="36"/>
      <c r="C113" s="36"/>
      <c r="D113" s="99"/>
      <c r="E113" s="36"/>
      <c r="F113" s="36"/>
      <c r="G113" s="36"/>
      <c r="H113" s="36"/>
      <c r="I113" s="36"/>
      <c r="J113" s="36"/>
      <c r="K113" s="36"/>
      <c r="L113" s="36"/>
      <c r="M113" s="36"/>
      <c r="N113" s="36"/>
      <c r="O113" s="36"/>
      <c r="P113" s="36"/>
      <c r="Q113" s="36"/>
      <c r="R113" s="36"/>
      <c r="S113" s="36"/>
      <c r="T113" s="36"/>
      <c r="U113" s="36"/>
      <c r="V113" s="36"/>
      <c r="W113" s="36"/>
    </row>
    <row r="114" spans="1:23" x14ac:dyDescent="0.25">
      <c r="A114" s="36"/>
      <c r="B114" s="36"/>
      <c r="C114" s="36"/>
      <c r="D114" s="99"/>
      <c r="E114" s="36"/>
      <c r="F114" s="36"/>
      <c r="G114" s="36"/>
      <c r="H114" s="36"/>
      <c r="I114" s="36"/>
      <c r="J114" s="36"/>
      <c r="K114" s="36"/>
      <c r="L114" s="36"/>
      <c r="M114" s="36"/>
      <c r="N114" s="36"/>
      <c r="O114" s="36"/>
      <c r="P114" s="36"/>
      <c r="Q114" s="36"/>
      <c r="R114" s="36"/>
      <c r="S114" s="36"/>
      <c r="T114" s="36"/>
      <c r="U114" s="36"/>
      <c r="V114" s="36"/>
      <c r="W114" s="36"/>
    </row>
    <row r="115" spans="1:23" x14ac:dyDescent="0.25">
      <c r="A115" s="36"/>
      <c r="B115" s="36"/>
      <c r="C115" s="36"/>
      <c r="D115" s="99"/>
      <c r="E115" s="36"/>
      <c r="F115" s="36"/>
      <c r="G115" s="36"/>
      <c r="H115" s="36"/>
      <c r="I115" s="36"/>
      <c r="J115" s="36"/>
      <c r="K115" s="36"/>
      <c r="L115" s="36"/>
      <c r="M115" s="36"/>
      <c r="N115" s="36"/>
      <c r="O115" s="36"/>
      <c r="P115" s="36"/>
      <c r="Q115" s="36"/>
      <c r="R115" s="36"/>
      <c r="S115" s="36"/>
      <c r="T115" s="36"/>
      <c r="U115" s="36"/>
      <c r="V115" s="36"/>
      <c r="W115" s="36"/>
    </row>
    <row r="116" spans="1:23" x14ac:dyDescent="0.25">
      <c r="A116" s="36"/>
      <c r="B116" s="36"/>
      <c r="C116" s="36"/>
      <c r="D116" s="99"/>
      <c r="E116" s="36"/>
      <c r="F116" s="36"/>
      <c r="G116" s="36"/>
      <c r="H116" s="36"/>
      <c r="I116" s="36"/>
      <c r="J116" s="36"/>
      <c r="K116" s="36"/>
      <c r="L116" s="36"/>
      <c r="M116" s="36"/>
      <c r="N116" s="36"/>
      <c r="O116" s="36"/>
      <c r="P116" s="36"/>
      <c r="Q116" s="36"/>
      <c r="R116" s="36"/>
      <c r="S116" s="36"/>
      <c r="T116" s="36"/>
      <c r="U116" s="36"/>
      <c r="V116" s="36"/>
      <c r="W116" s="36"/>
    </row>
    <row r="117" spans="1:23" x14ac:dyDescent="0.25">
      <c r="A117" s="36"/>
      <c r="B117" s="36"/>
      <c r="C117" s="36"/>
      <c r="D117" s="99"/>
      <c r="E117" s="36"/>
      <c r="F117" s="36"/>
      <c r="G117" s="36"/>
      <c r="H117" s="36"/>
      <c r="I117" s="36"/>
      <c r="J117" s="36"/>
      <c r="K117" s="36"/>
      <c r="L117" s="36"/>
      <c r="M117" s="36"/>
      <c r="N117" s="36"/>
      <c r="O117" s="36"/>
      <c r="P117" s="36"/>
      <c r="Q117" s="36"/>
      <c r="R117" s="36"/>
      <c r="S117" s="36"/>
      <c r="T117" s="36"/>
      <c r="U117" s="36"/>
      <c r="V117" s="36"/>
      <c r="W117" s="36"/>
    </row>
    <row r="118" spans="1:23" x14ac:dyDescent="0.25">
      <c r="A118" s="36"/>
      <c r="B118" s="36"/>
      <c r="C118" s="36"/>
      <c r="D118" s="99"/>
      <c r="E118" s="36"/>
      <c r="F118" s="36"/>
      <c r="G118" s="36"/>
      <c r="H118" s="36"/>
      <c r="I118" s="36"/>
      <c r="J118" s="36"/>
      <c r="K118" s="36"/>
      <c r="L118" s="36"/>
      <c r="M118" s="36"/>
      <c r="N118" s="36"/>
      <c r="O118" s="36"/>
      <c r="P118" s="36"/>
      <c r="Q118" s="36"/>
      <c r="R118" s="36"/>
      <c r="S118" s="36"/>
      <c r="T118" s="36"/>
      <c r="U118" s="36"/>
      <c r="V118" s="36"/>
      <c r="W118" s="36"/>
    </row>
    <row r="119" spans="1:23" x14ac:dyDescent="0.25">
      <c r="A119" s="36"/>
      <c r="B119" s="36"/>
      <c r="C119" s="36"/>
      <c r="D119" s="99"/>
      <c r="E119" s="36"/>
      <c r="F119" s="36"/>
      <c r="G119" s="36"/>
      <c r="H119" s="36"/>
      <c r="I119" s="36"/>
      <c r="J119" s="36"/>
      <c r="K119" s="36"/>
      <c r="L119" s="36"/>
      <c r="M119" s="36"/>
      <c r="N119" s="36"/>
      <c r="O119" s="36"/>
      <c r="P119" s="36"/>
      <c r="Q119" s="36"/>
      <c r="R119" s="36"/>
      <c r="S119" s="36"/>
      <c r="T119" s="36"/>
      <c r="U119" s="36"/>
      <c r="V119" s="36"/>
      <c r="W119" s="36"/>
    </row>
    <row r="120" spans="1:23" x14ac:dyDescent="0.25">
      <c r="A120" s="36"/>
      <c r="B120" s="36"/>
      <c r="C120" s="36"/>
      <c r="D120" s="99"/>
      <c r="E120" s="36"/>
      <c r="F120" s="36"/>
      <c r="G120" s="36"/>
      <c r="H120" s="36"/>
      <c r="I120" s="36"/>
      <c r="J120" s="36"/>
      <c r="K120" s="36"/>
      <c r="L120" s="36"/>
      <c r="M120" s="36"/>
      <c r="N120" s="36"/>
      <c r="O120" s="36"/>
      <c r="P120" s="36"/>
      <c r="Q120" s="36"/>
      <c r="R120" s="36"/>
      <c r="S120" s="36"/>
      <c r="T120" s="36"/>
      <c r="U120" s="36"/>
      <c r="V120" s="36"/>
      <c r="W120" s="36"/>
    </row>
    <row r="121" spans="1:23" x14ac:dyDescent="0.25">
      <c r="A121" s="36"/>
      <c r="B121" s="36"/>
      <c r="C121" s="36"/>
      <c r="D121" s="99"/>
      <c r="E121" s="36"/>
      <c r="F121" s="36"/>
      <c r="G121" s="36"/>
      <c r="H121" s="36"/>
      <c r="I121" s="36"/>
      <c r="J121" s="36"/>
      <c r="K121" s="36"/>
      <c r="L121" s="36"/>
      <c r="M121" s="36"/>
      <c r="N121" s="36"/>
      <c r="O121" s="36"/>
      <c r="P121" s="36"/>
      <c r="Q121" s="36"/>
      <c r="R121" s="36"/>
      <c r="S121" s="36"/>
      <c r="T121" s="36"/>
      <c r="U121" s="36"/>
      <c r="V121" s="36"/>
      <c r="W121" s="36"/>
    </row>
    <row r="122" spans="1:23" x14ac:dyDescent="0.25">
      <c r="A122" s="36"/>
      <c r="B122" s="36"/>
      <c r="C122" s="36"/>
      <c r="D122" s="99"/>
      <c r="E122" s="36"/>
      <c r="F122" s="36"/>
      <c r="G122" s="36"/>
      <c r="H122" s="36"/>
      <c r="I122" s="36"/>
      <c r="J122" s="36"/>
      <c r="K122" s="36"/>
      <c r="L122" s="36"/>
      <c r="M122" s="36"/>
      <c r="N122" s="36"/>
      <c r="O122" s="36"/>
      <c r="P122" s="36"/>
      <c r="Q122" s="36"/>
      <c r="R122" s="36"/>
      <c r="S122" s="36"/>
      <c r="T122" s="36"/>
      <c r="U122" s="36"/>
      <c r="V122" s="36"/>
      <c r="W122" s="36"/>
    </row>
    <row r="123" spans="1:23" x14ac:dyDescent="0.25">
      <c r="A123" s="36"/>
      <c r="B123" s="36"/>
      <c r="C123" s="36"/>
      <c r="D123" s="99"/>
      <c r="E123" s="36"/>
      <c r="F123" s="36"/>
      <c r="G123" s="36"/>
      <c r="H123" s="36"/>
      <c r="I123" s="36"/>
      <c r="J123" s="36"/>
      <c r="K123" s="36"/>
      <c r="L123" s="36"/>
      <c r="M123" s="36"/>
      <c r="N123" s="36"/>
      <c r="O123" s="36"/>
      <c r="P123" s="36"/>
      <c r="Q123" s="36"/>
      <c r="R123" s="36"/>
      <c r="S123" s="36"/>
      <c r="T123" s="36"/>
      <c r="U123" s="36"/>
      <c r="V123" s="36"/>
      <c r="W123" s="36"/>
    </row>
    <row r="124" spans="1:23" x14ac:dyDescent="0.25">
      <c r="A124" s="36"/>
      <c r="B124" s="36"/>
      <c r="C124" s="36"/>
      <c r="D124" s="99"/>
      <c r="E124" s="36"/>
      <c r="F124" s="36"/>
      <c r="G124" s="36"/>
      <c r="H124" s="36"/>
      <c r="I124" s="36"/>
      <c r="J124" s="36"/>
      <c r="K124" s="36"/>
      <c r="L124" s="36"/>
      <c r="M124" s="36"/>
      <c r="N124" s="36"/>
      <c r="O124" s="36"/>
      <c r="P124" s="36"/>
      <c r="Q124" s="36"/>
      <c r="R124" s="36"/>
      <c r="S124" s="36"/>
      <c r="T124" s="36"/>
      <c r="U124" s="36"/>
      <c r="V124" s="36"/>
      <c r="W124" s="36"/>
    </row>
    <row r="125" spans="1:23" x14ac:dyDescent="0.25">
      <c r="J125" s="21"/>
      <c r="K125" s="21"/>
      <c r="L125" s="21"/>
    </row>
    <row r="128" spans="1:23" customFormat="1" x14ac:dyDescent="0.25">
      <c r="D128" s="101"/>
      <c r="E128" s="21"/>
      <c r="F128" s="21"/>
      <c r="G128" s="21"/>
      <c r="H128" s="21"/>
      <c r="I128" s="21"/>
    </row>
  </sheetData>
  <sheetProtection algorithmName="SHA-512" hashValue="uLeESMf50U87KBsgSHytuFgPzWT7Y4oEg3zJa+uxpSjenidD93RDeU2KewFjtOGrfi3McAj83Z8FMr1JEENpkQ==" saltValue="U7TNxyLpR5P8cWEahWghtw==" spinCount="100000" sheet="1" objects="1" scenarios="1"/>
  <mergeCells count="16">
    <mergeCell ref="B45:B65"/>
    <mergeCell ref="D21:H21"/>
    <mergeCell ref="B23:C23"/>
    <mergeCell ref="B29:B44"/>
    <mergeCell ref="B12:C12"/>
    <mergeCell ref="B13:C13"/>
    <mergeCell ref="B15:C15"/>
    <mergeCell ref="B16:C16"/>
    <mergeCell ref="B18:C18"/>
    <mergeCell ref="B19:C19"/>
    <mergeCell ref="B10:H10"/>
    <mergeCell ref="B4:H4"/>
    <mergeCell ref="B5:H5"/>
    <mergeCell ref="B6:H6"/>
    <mergeCell ref="B7:H7"/>
    <mergeCell ref="B9:H9"/>
  </mergeCells>
  <conditionalFormatting sqref="A59">
    <cfRule type="expression" dxfId="133" priority="11">
      <formula>IF($Q86=1,TRUE,FALSE)</formula>
    </cfRule>
  </conditionalFormatting>
  <conditionalFormatting sqref="D23:H23">
    <cfRule type="expression" dxfId="132" priority="12">
      <formula>IF($Q86=1,TRUE,FALSE)</formula>
    </cfRule>
  </conditionalFormatting>
  <conditionalFormatting sqref="H56:H65">
    <cfRule type="cellIs" dxfId="131" priority="9" operator="equal">
      <formula>0</formula>
    </cfRule>
  </conditionalFormatting>
  <conditionalFormatting sqref="H29">
    <cfRule type="cellIs" dxfId="130" priority="6" operator="equal">
      <formula>0</formula>
    </cfRule>
  </conditionalFormatting>
  <conditionalFormatting sqref="H30:H55">
    <cfRule type="cellIs" dxfId="129" priority="7" operator="equal">
      <formula>0</formula>
    </cfRule>
  </conditionalFormatting>
  <conditionalFormatting sqref="G29:H65">
    <cfRule type="expression" dxfId="128" priority="5">
      <formula>ISNA(G29)</formula>
    </cfRule>
  </conditionalFormatting>
  <conditionalFormatting sqref="D18">
    <cfRule type="cellIs" dxfId="127" priority="4" operator="equal">
      <formula>0</formula>
    </cfRule>
  </conditionalFormatting>
  <conditionalFormatting sqref="D18">
    <cfRule type="expression" dxfId="126" priority="3">
      <formula>ISNA(D18)</formula>
    </cfRule>
  </conditionalFormatting>
  <conditionalFormatting sqref="D19">
    <cfRule type="cellIs" dxfId="125" priority="2" operator="equal">
      <formula>0</formula>
    </cfRule>
  </conditionalFormatting>
  <conditionalFormatting sqref="D19">
    <cfRule type="expression" dxfId="124" priority="1">
      <formula>ISNA(D19)</formula>
    </cfRule>
  </conditionalFormatting>
  <dataValidations count="1">
    <dataValidation type="list" allowBlank="1" showInputMessage="1" showErrorMessage="1" sqref="D13 D15:D16">
      <formula1>$C$29:$C$65</formula1>
    </dataValidation>
  </dataValidations>
  <pageMargins left="0.25" right="0.25" top="0.75" bottom="0.75" header="0.3" footer="0.3"/>
  <pageSetup orientation="landscape" r:id="rId1"/>
  <rowBreaks count="2" manualBreakCount="2">
    <brk id="24" max="8" man="1"/>
    <brk id="5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8"/>
  <sheetViews>
    <sheetView zoomScale="110" zoomScaleNormal="110" workbookViewId="0"/>
  </sheetViews>
  <sheetFormatPr defaultColWidth="9.140625" defaultRowHeight="15.75" x14ac:dyDescent="0.25"/>
  <cols>
    <col min="1" max="1" width="3.85546875" style="21" customWidth="1"/>
    <col min="2" max="2" width="16.5703125" style="21" customWidth="1"/>
    <col min="3" max="3" width="21.85546875" style="21" customWidth="1"/>
    <col min="4" max="4" width="15.140625" style="101" customWidth="1"/>
    <col min="5" max="8" width="15.140625" style="21" customWidth="1"/>
    <col min="9" max="9" width="3.85546875" style="21" customWidth="1"/>
    <col min="10" max="10" width="13.140625" customWidth="1"/>
    <col min="11" max="11" width="11.42578125" bestFit="1" customWidth="1"/>
    <col min="12" max="12" width="13.42578125" hidden="1" customWidth="1"/>
    <col min="13" max="13" width="0" style="21" hidden="1" customWidth="1"/>
    <col min="14" max="15" width="15.5703125" style="21" customWidth="1"/>
    <col min="16" max="16" width="25.42578125" style="21" customWidth="1"/>
    <col min="17" max="17" width="16.85546875" style="21" customWidth="1"/>
    <col min="18" max="18" width="14.28515625" style="21" customWidth="1"/>
    <col min="19" max="16384" width="9.140625" style="21"/>
  </cols>
  <sheetData>
    <row r="1" spans="1:23" x14ac:dyDescent="0.25">
      <c r="A1" s="25"/>
      <c r="B1" s="25"/>
      <c r="C1" s="25"/>
      <c r="D1" s="25"/>
      <c r="E1" s="25"/>
      <c r="F1" s="25"/>
      <c r="G1" s="25"/>
      <c r="H1" s="25"/>
      <c r="I1" s="25"/>
      <c r="J1" s="198"/>
      <c r="K1" s="198"/>
      <c r="L1" s="198"/>
      <c r="M1" s="36"/>
      <c r="N1" s="36"/>
      <c r="O1" s="36"/>
      <c r="P1" s="99"/>
      <c r="Q1" s="36"/>
      <c r="R1" s="36"/>
      <c r="S1" s="36"/>
      <c r="T1" s="36"/>
      <c r="U1" s="36"/>
      <c r="V1" s="36"/>
      <c r="W1" s="36"/>
    </row>
    <row r="2" spans="1:23" ht="18.75" x14ac:dyDescent="0.3">
      <c r="A2" s="37" t="s">
        <v>717</v>
      </c>
      <c r="B2" s="38"/>
      <c r="C2" s="38"/>
      <c r="D2" s="39"/>
      <c r="E2" s="38"/>
      <c r="F2" s="38"/>
      <c r="G2" s="38"/>
      <c r="H2" s="38"/>
      <c r="I2" s="38"/>
      <c r="J2" s="198"/>
      <c r="K2" s="198"/>
      <c r="L2" s="198"/>
      <c r="M2" s="36"/>
      <c r="N2" s="36"/>
      <c r="O2" s="36"/>
      <c r="P2" s="36"/>
      <c r="Q2" s="36"/>
      <c r="R2" s="36"/>
      <c r="S2" s="36"/>
      <c r="T2" s="36"/>
      <c r="U2" s="36"/>
      <c r="V2" s="36"/>
      <c r="W2" s="36"/>
    </row>
    <row r="3" spans="1:23" x14ac:dyDescent="0.25">
      <c r="A3" s="25"/>
      <c r="B3" s="25"/>
      <c r="C3" s="25"/>
      <c r="D3" s="35"/>
      <c r="E3" s="25"/>
      <c r="F3" s="25"/>
      <c r="G3" s="25"/>
      <c r="H3" s="25"/>
      <c r="I3" s="25"/>
      <c r="J3" s="198"/>
      <c r="K3" s="198"/>
      <c r="L3" s="198"/>
      <c r="M3" s="36"/>
      <c r="N3" s="36"/>
      <c r="O3" s="36"/>
      <c r="P3" s="36"/>
      <c r="Q3" s="36"/>
      <c r="R3" s="36"/>
      <c r="S3" s="36"/>
      <c r="T3" s="36"/>
      <c r="U3" s="36"/>
      <c r="V3" s="36"/>
      <c r="W3" s="36"/>
    </row>
    <row r="4" spans="1:23" s="69" customFormat="1" ht="15.75" customHeight="1" x14ac:dyDescent="0.25">
      <c r="A4" s="25"/>
      <c r="B4" s="309" t="s">
        <v>645</v>
      </c>
      <c r="C4" s="310"/>
      <c r="D4" s="310"/>
      <c r="E4" s="310"/>
      <c r="F4" s="310"/>
      <c r="G4" s="310"/>
      <c r="H4" s="311"/>
      <c r="I4" s="64"/>
      <c r="J4" s="68"/>
      <c r="K4" s="68"/>
      <c r="L4" s="68"/>
      <c r="M4" s="68"/>
      <c r="N4" s="68"/>
      <c r="O4" s="68"/>
      <c r="P4" s="68"/>
      <c r="Q4" s="68"/>
      <c r="R4" s="68"/>
      <c r="S4" s="68"/>
      <c r="T4" s="68"/>
      <c r="U4" s="68"/>
      <c r="V4" s="68"/>
      <c r="W4" s="68"/>
    </row>
    <row r="5" spans="1:23" s="69" customFormat="1" ht="31.5" customHeight="1" x14ac:dyDescent="0.25">
      <c r="A5" s="25"/>
      <c r="B5" s="285" t="s">
        <v>654</v>
      </c>
      <c r="C5" s="285"/>
      <c r="D5" s="285"/>
      <c r="E5" s="285"/>
      <c r="F5" s="285"/>
      <c r="G5" s="285"/>
      <c r="H5" s="285"/>
      <c r="I5" s="64"/>
      <c r="J5" s="68"/>
      <c r="K5" s="68"/>
      <c r="L5" s="68"/>
      <c r="M5" s="68"/>
      <c r="N5" s="68"/>
      <c r="O5" s="68"/>
      <c r="P5" s="68"/>
      <c r="Q5" s="68"/>
      <c r="R5" s="68"/>
      <c r="S5" s="68"/>
      <c r="T5" s="68"/>
      <c r="U5" s="68"/>
      <c r="V5" s="68"/>
      <c r="W5" s="68"/>
    </row>
    <row r="6" spans="1:23" s="69" customFormat="1" ht="15.75" customHeight="1" x14ac:dyDescent="0.25">
      <c r="A6" s="25"/>
      <c r="B6" s="312" t="s">
        <v>655</v>
      </c>
      <c r="C6" s="312"/>
      <c r="D6" s="312"/>
      <c r="E6" s="312"/>
      <c r="F6" s="312"/>
      <c r="G6" s="312"/>
      <c r="H6" s="312"/>
      <c r="I6" s="64"/>
      <c r="J6" s="68"/>
      <c r="K6" s="68"/>
      <c r="L6" s="68"/>
      <c r="M6" s="68"/>
      <c r="N6" s="68"/>
      <c r="O6" s="68"/>
      <c r="P6" s="68"/>
      <c r="Q6" s="68"/>
      <c r="R6" s="68"/>
      <c r="S6" s="68"/>
      <c r="T6" s="68"/>
      <c r="U6" s="68"/>
      <c r="V6" s="68"/>
      <c r="W6" s="68"/>
    </row>
    <row r="7" spans="1:23" s="69" customFormat="1" ht="31.5" customHeight="1" x14ac:dyDescent="0.25">
      <c r="A7" s="25"/>
      <c r="B7" s="286" t="s">
        <v>733</v>
      </c>
      <c r="C7" s="286"/>
      <c r="D7" s="286"/>
      <c r="E7" s="286"/>
      <c r="F7" s="286"/>
      <c r="G7" s="286"/>
      <c r="H7" s="286"/>
      <c r="I7" s="64"/>
      <c r="J7" s="68"/>
      <c r="K7" s="68"/>
      <c r="L7" s="68"/>
      <c r="M7" s="68"/>
      <c r="N7" s="68"/>
      <c r="O7" s="68"/>
      <c r="P7" s="68"/>
      <c r="Q7" s="68"/>
      <c r="R7" s="68"/>
      <c r="S7" s="68"/>
      <c r="T7" s="68"/>
      <c r="U7" s="68"/>
      <c r="V7" s="68"/>
      <c r="W7" s="68"/>
    </row>
    <row r="8" spans="1:23" s="203" customFormat="1" ht="6.75" x14ac:dyDescent="0.15">
      <c r="A8" s="32"/>
      <c r="B8" s="200"/>
      <c r="C8" s="200"/>
      <c r="D8" s="200"/>
      <c r="E8" s="200"/>
      <c r="F8" s="200"/>
      <c r="G8" s="200"/>
      <c r="H8" s="200"/>
      <c r="I8" s="201"/>
      <c r="J8" s="202"/>
      <c r="K8" s="202"/>
      <c r="L8" s="202"/>
      <c r="M8" s="202"/>
      <c r="N8" s="202"/>
      <c r="O8" s="202"/>
      <c r="P8" s="202"/>
      <c r="Q8" s="202"/>
      <c r="R8" s="202"/>
      <c r="S8" s="202"/>
      <c r="T8" s="202"/>
      <c r="U8" s="202"/>
      <c r="V8" s="202"/>
      <c r="W8" s="202"/>
    </row>
    <row r="9" spans="1:23" s="69" customFormat="1" x14ac:dyDescent="0.25">
      <c r="A9" s="25"/>
      <c r="B9" s="286" t="s">
        <v>719</v>
      </c>
      <c r="C9" s="286"/>
      <c r="D9" s="286"/>
      <c r="E9" s="286"/>
      <c r="F9" s="286"/>
      <c r="G9" s="286"/>
      <c r="H9" s="286"/>
      <c r="I9" s="64"/>
      <c r="J9" s="68"/>
      <c r="K9" s="68"/>
      <c r="L9" s="68"/>
      <c r="M9" s="68"/>
      <c r="N9" s="68"/>
      <c r="O9" s="68"/>
      <c r="P9" s="68"/>
      <c r="Q9" s="68"/>
      <c r="R9" s="68"/>
      <c r="S9" s="68"/>
      <c r="T9" s="68"/>
      <c r="U9" s="68"/>
      <c r="V9" s="68"/>
      <c r="W9" s="68"/>
    </row>
    <row r="10" spans="1:23" s="69" customFormat="1" ht="31.5" customHeight="1" x14ac:dyDescent="0.25">
      <c r="A10" s="25"/>
      <c r="B10" s="285" t="s">
        <v>716</v>
      </c>
      <c r="C10" s="285"/>
      <c r="D10" s="285"/>
      <c r="E10" s="285"/>
      <c r="F10" s="285"/>
      <c r="G10" s="285"/>
      <c r="H10" s="285"/>
      <c r="I10" s="64"/>
      <c r="J10" s="68"/>
      <c r="K10" s="68"/>
      <c r="L10" s="68"/>
      <c r="M10" s="68"/>
      <c r="N10" s="68"/>
      <c r="O10" s="68"/>
      <c r="P10" s="68"/>
      <c r="Q10" s="68"/>
      <c r="R10" s="68"/>
      <c r="S10" s="68"/>
      <c r="T10" s="68"/>
      <c r="U10" s="68"/>
      <c r="V10" s="68"/>
      <c r="W10" s="68"/>
    </row>
    <row r="11" spans="1:23" ht="15.75" customHeight="1" x14ac:dyDescent="0.25">
      <c r="A11" s="25"/>
      <c r="B11" s="25"/>
      <c r="C11" s="25"/>
      <c r="D11" s="35"/>
      <c r="E11" s="25"/>
      <c r="F11" s="25"/>
      <c r="G11" s="25"/>
      <c r="H11" s="25"/>
      <c r="I11" s="25"/>
      <c r="J11" s="198"/>
      <c r="K11" s="198"/>
      <c r="L11" s="198"/>
      <c r="M11" s="36"/>
      <c r="N11" s="36"/>
      <c r="O11" s="36"/>
      <c r="P11" s="36"/>
      <c r="Q11" s="36"/>
      <c r="R11" s="36"/>
      <c r="S11" s="36"/>
      <c r="T11" s="36"/>
      <c r="U11" s="36"/>
      <c r="V11" s="36"/>
      <c r="W11" s="36"/>
    </row>
    <row r="12" spans="1:23" x14ac:dyDescent="0.25">
      <c r="A12" s="25"/>
      <c r="B12" s="318" t="s">
        <v>656</v>
      </c>
      <c r="C12" s="318"/>
      <c r="D12" s="204"/>
      <c r="E12" s="25"/>
      <c r="F12" s="25"/>
      <c r="G12" s="25"/>
      <c r="H12" s="25"/>
      <c r="I12" s="25"/>
      <c r="J12" s="198"/>
      <c r="K12" s="198"/>
      <c r="L12" s="198"/>
      <c r="M12" s="36"/>
      <c r="N12" s="36"/>
      <c r="O12" s="36"/>
      <c r="P12" s="36"/>
      <c r="Q12" s="36"/>
      <c r="R12" s="36"/>
      <c r="S12" s="36"/>
      <c r="T12" s="36"/>
      <c r="U12" s="36"/>
      <c r="V12" s="36"/>
      <c r="W12" s="36"/>
    </row>
    <row r="13" spans="1:23" ht="15.75" customHeight="1" x14ac:dyDescent="0.25">
      <c r="A13" s="25"/>
      <c r="B13" s="319" t="s">
        <v>657</v>
      </c>
      <c r="C13" s="319"/>
      <c r="D13" s="205"/>
      <c r="E13" s="25"/>
      <c r="F13" s="25"/>
      <c r="G13" s="25"/>
      <c r="H13" s="25"/>
      <c r="I13" s="25"/>
      <c r="J13" s="198"/>
      <c r="K13" s="198"/>
      <c r="L13" s="198"/>
      <c r="M13" s="36"/>
      <c r="N13" s="36"/>
      <c r="O13" s="36"/>
      <c r="P13" s="36"/>
      <c r="Q13" s="36"/>
      <c r="R13" s="36"/>
      <c r="S13" s="36"/>
      <c r="T13" s="36"/>
      <c r="U13" s="36"/>
      <c r="V13" s="36"/>
      <c r="W13" s="36"/>
    </row>
    <row r="14" spans="1:23" s="34" customFormat="1" ht="6.75" x14ac:dyDescent="0.15">
      <c r="A14" s="32"/>
      <c r="B14" s="206"/>
      <c r="C14" s="206"/>
      <c r="D14" s="207"/>
      <c r="E14" s="32"/>
      <c r="F14" s="32"/>
      <c r="G14" s="32"/>
      <c r="H14" s="32"/>
      <c r="I14" s="32"/>
      <c r="J14" s="47"/>
      <c r="K14" s="47"/>
      <c r="L14" s="47"/>
      <c r="M14" s="47"/>
      <c r="N14" s="47"/>
      <c r="O14" s="47"/>
      <c r="P14" s="47"/>
      <c r="Q14" s="47"/>
      <c r="R14" s="47"/>
      <c r="S14" s="47"/>
      <c r="T14" s="47"/>
      <c r="U14" s="47"/>
      <c r="V14" s="47"/>
      <c r="W14" s="47"/>
    </row>
    <row r="15" spans="1:23" x14ac:dyDescent="0.25">
      <c r="A15" s="25"/>
      <c r="B15" s="318" t="s">
        <v>658</v>
      </c>
      <c r="C15" s="318"/>
      <c r="D15" s="205"/>
      <c r="E15" s="25"/>
      <c r="F15" s="25"/>
      <c r="G15" s="25"/>
      <c r="H15" s="25"/>
      <c r="I15" s="25"/>
      <c r="J15" s="198"/>
      <c r="K15" s="198"/>
      <c r="L15" s="198"/>
      <c r="M15" s="36"/>
      <c r="N15" s="36"/>
      <c r="O15" s="36"/>
      <c r="P15" s="36"/>
      <c r="Q15" s="36"/>
      <c r="R15" s="36"/>
      <c r="S15" s="36"/>
      <c r="T15" s="36"/>
      <c r="U15" s="36"/>
      <c r="V15" s="36"/>
      <c r="W15" s="36"/>
    </row>
    <row r="16" spans="1:23" ht="15.75" customHeight="1" x14ac:dyDescent="0.25">
      <c r="A16" s="25"/>
      <c r="B16" s="318" t="s">
        <v>659</v>
      </c>
      <c r="C16" s="318"/>
      <c r="D16" s="205"/>
      <c r="E16" s="25"/>
      <c r="F16" s="25"/>
      <c r="G16" s="25"/>
      <c r="H16" s="25"/>
      <c r="I16" s="25"/>
      <c r="J16" s="198"/>
      <c r="K16" s="198"/>
      <c r="L16" s="198"/>
      <c r="M16" s="36"/>
      <c r="N16" s="36"/>
      <c r="O16" s="36"/>
      <c r="P16" s="36"/>
      <c r="Q16" s="36"/>
      <c r="R16" s="36"/>
      <c r="S16" s="36"/>
      <c r="T16" s="36"/>
      <c r="U16" s="36"/>
      <c r="V16" s="36"/>
      <c r="W16" s="36"/>
    </row>
    <row r="17" spans="1:23" x14ac:dyDescent="0.25">
      <c r="A17" s="25"/>
      <c r="B17" s="25"/>
      <c r="C17" s="25"/>
      <c r="E17" s="25"/>
      <c r="F17" s="25"/>
      <c r="G17" s="25"/>
      <c r="H17" s="25"/>
      <c r="I17" s="25"/>
      <c r="J17" s="198"/>
      <c r="K17" s="198"/>
      <c r="L17" s="198"/>
      <c r="M17" s="36"/>
      <c r="N17" s="36"/>
      <c r="O17" s="36"/>
      <c r="P17" s="36"/>
      <c r="Q17" s="36"/>
      <c r="R17" s="36"/>
      <c r="S17" s="36"/>
      <c r="T17" s="36"/>
      <c r="U17" s="36"/>
      <c r="V17" s="36"/>
      <c r="W17" s="36"/>
    </row>
    <row r="18" spans="1:23" x14ac:dyDescent="0.25">
      <c r="A18" s="25"/>
      <c r="B18" s="296" t="s">
        <v>712</v>
      </c>
      <c r="C18" s="296"/>
      <c r="D18" s="208" t="str">
        <f>IFERROR(D12*(1/(VLOOKUP($D$13,$C$29:$E$55,3,FALSE))),"")</f>
        <v/>
      </c>
      <c r="E18" s="25"/>
      <c r="F18" s="25"/>
      <c r="G18" s="25"/>
      <c r="H18" s="25"/>
      <c r="I18" s="25"/>
      <c r="J18" s="198"/>
      <c r="K18" s="198"/>
      <c r="L18" s="198"/>
      <c r="M18" s="36"/>
      <c r="N18" s="36"/>
      <c r="O18" s="36"/>
      <c r="P18" s="36"/>
      <c r="Q18" s="36"/>
      <c r="R18" s="36"/>
      <c r="S18" s="36"/>
      <c r="T18" s="36"/>
      <c r="U18" s="36"/>
      <c r="V18" s="36"/>
      <c r="W18" s="36"/>
    </row>
    <row r="19" spans="1:23" x14ac:dyDescent="0.25">
      <c r="A19" s="25"/>
      <c r="B19" s="313" t="s">
        <v>711</v>
      </c>
      <c r="C19" s="315"/>
      <c r="D19" s="209" t="str">
        <f>IFERROR(VLOOKUP(D16,L20:M57,2,FALSE)-VLOOKUP(D15,L20:M57,2,FALSE)+1,"")</f>
        <v/>
      </c>
      <c r="E19" s="25"/>
      <c r="F19" s="25"/>
      <c r="G19" s="25"/>
      <c r="H19" s="25"/>
      <c r="I19" s="25"/>
      <c r="J19" s="198"/>
      <c r="K19" s="198"/>
      <c r="L19" s="198"/>
      <c r="M19" s="36"/>
      <c r="N19" s="36"/>
      <c r="O19" s="36"/>
      <c r="P19" s="36"/>
      <c r="Q19" s="36"/>
      <c r="R19" s="36"/>
      <c r="S19" s="36"/>
      <c r="T19" s="36"/>
      <c r="U19" s="36"/>
      <c r="V19" s="36"/>
      <c r="W19" s="36"/>
    </row>
    <row r="20" spans="1:23" x14ac:dyDescent="0.25">
      <c r="A20" s="25"/>
      <c r="B20" s="25"/>
      <c r="C20" s="25"/>
      <c r="E20" s="25"/>
      <c r="F20" s="25"/>
      <c r="G20" s="25"/>
      <c r="H20" s="25"/>
      <c r="I20" s="25"/>
      <c r="J20" s="198"/>
      <c r="K20" s="198"/>
      <c r="L20" s="198" t="s">
        <v>713</v>
      </c>
      <c r="M20" s="36" t="s">
        <v>714</v>
      </c>
      <c r="N20" s="36"/>
      <c r="O20" s="36"/>
      <c r="P20" s="36"/>
      <c r="Q20" s="36"/>
      <c r="R20" s="36"/>
      <c r="S20" s="36"/>
      <c r="T20" s="36"/>
      <c r="U20" s="36"/>
      <c r="V20" s="36"/>
      <c r="W20" s="36"/>
    </row>
    <row r="21" spans="1:23" x14ac:dyDescent="0.25">
      <c r="A21" s="25"/>
      <c r="B21" s="25"/>
      <c r="C21" s="25"/>
      <c r="D21" s="313" t="s">
        <v>660</v>
      </c>
      <c r="E21" s="314"/>
      <c r="F21" s="314"/>
      <c r="G21" s="314"/>
      <c r="H21" s="315"/>
      <c r="I21" s="25"/>
      <c r="J21" s="198"/>
      <c r="K21" s="198"/>
      <c r="L21" s="198" t="s">
        <v>710</v>
      </c>
      <c r="M21" s="36">
        <v>1</v>
      </c>
      <c r="N21" s="36"/>
      <c r="O21" s="36"/>
      <c r="P21" s="36"/>
      <c r="Q21" s="36"/>
      <c r="R21" s="36"/>
      <c r="S21" s="36"/>
      <c r="T21" s="36"/>
      <c r="U21" s="36"/>
      <c r="V21" s="36"/>
      <c r="W21" s="36"/>
    </row>
    <row r="22" spans="1:23" ht="32.25" thickBot="1" x14ac:dyDescent="0.3">
      <c r="A22" s="25"/>
      <c r="B22" s="25"/>
      <c r="C22" s="25"/>
      <c r="D22" s="57" t="s">
        <v>607</v>
      </c>
      <c r="E22" s="57" t="s">
        <v>608</v>
      </c>
      <c r="F22" s="57" t="s">
        <v>609</v>
      </c>
      <c r="G22" s="57" t="s">
        <v>610</v>
      </c>
      <c r="H22" s="57" t="s">
        <v>661</v>
      </c>
      <c r="I22" s="25"/>
      <c r="J22" s="198"/>
      <c r="K22" s="198"/>
      <c r="L22" s="198" t="s">
        <v>667</v>
      </c>
      <c r="M22" s="36">
        <v>2</v>
      </c>
      <c r="N22" s="36"/>
      <c r="O22" s="36"/>
      <c r="P22" s="36"/>
      <c r="Q22" s="36"/>
      <c r="R22" s="36"/>
      <c r="S22" s="36"/>
      <c r="T22" s="36"/>
      <c r="U22" s="36"/>
      <c r="V22" s="36"/>
      <c r="W22" s="36"/>
    </row>
    <row r="23" spans="1:23" ht="16.5" thickBot="1" x14ac:dyDescent="0.3">
      <c r="A23" s="25"/>
      <c r="B23" s="316" t="s">
        <v>734</v>
      </c>
      <c r="C23" s="317"/>
      <c r="D23" s="252">
        <f>IFERROR(H35,"")</f>
        <v>0</v>
      </c>
      <c r="E23" s="253">
        <f>IFERROR(SUM(H36:H40),"")</f>
        <v>0</v>
      </c>
      <c r="F23" s="253">
        <f>IFERROR(SUM(H41:H45),"")</f>
        <v>0</v>
      </c>
      <c r="G23" s="253">
        <f>IFERROR(SUM(H46:H50),"")</f>
        <v>0</v>
      </c>
      <c r="H23" s="254">
        <f>IFERROR(SUM(H51:H55),"")</f>
        <v>0</v>
      </c>
      <c r="I23" s="25"/>
      <c r="J23" s="198"/>
      <c r="K23" s="198"/>
      <c r="L23" s="198" t="s">
        <v>668</v>
      </c>
      <c r="M23" s="36">
        <v>3</v>
      </c>
      <c r="N23" s="36"/>
      <c r="O23" s="36"/>
      <c r="P23" s="36"/>
      <c r="Q23" s="36"/>
      <c r="R23" s="36"/>
      <c r="S23" s="36"/>
      <c r="T23" s="36"/>
      <c r="U23" s="36"/>
      <c r="V23" s="36"/>
      <c r="W23" s="36"/>
    </row>
    <row r="24" spans="1:23" x14ac:dyDescent="0.25">
      <c r="A24" s="25"/>
      <c r="B24" s="25"/>
      <c r="C24" s="25"/>
      <c r="D24" s="35"/>
      <c r="E24" s="25"/>
      <c r="F24" s="25"/>
      <c r="G24" s="25"/>
      <c r="H24" s="25"/>
      <c r="I24" s="25"/>
      <c r="J24" s="198"/>
      <c r="K24" s="198"/>
      <c r="L24" s="198" t="s">
        <v>669</v>
      </c>
      <c r="M24" s="36">
        <v>4</v>
      </c>
      <c r="N24" s="36"/>
      <c r="O24" s="36"/>
      <c r="P24" s="36"/>
      <c r="Q24" s="36"/>
      <c r="R24" s="36"/>
      <c r="S24" s="36"/>
      <c r="T24" s="36"/>
      <c r="U24" s="36"/>
      <c r="V24" s="36"/>
      <c r="W24" s="36"/>
    </row>
    <row r="25" spans="1:23" x14ac:dyDescent="0.25">
      <c r="A25" s="25"/>
      <c r="B25" s="25"/>
      <c r="C25" s="25"/>
      <c r="D25" s="35"/>
      <c r="E25" s="25"/>
      <c r="F25" s="25"/>
      <c r="G25" s="25"/>
      <c r="H25" s="25"/>
      <c r="I25" s="25"/>
      <c r="J25" s="198"/>
      <c r="K25" s="198"/>
      <c r="L25" s="198" t="s">
        <v>670</v>
      </c>
      <c r="M25" s="36">
        <v>5</v>
      </c>
      <c r="N25" s="36"/>
      <c r="O25" s="36"/>
      <c r="P25" s="36"/>
      <c r="Q25" s="36"/>
      <c r="R25" s="36"/>
      <c r="S25" s="36"/>
      <c r="T25" s="36"/>
      <c r="U25" s="36"/>
      <c r="V25" s="36"/>
      <c r="W25" s="36"/>
    </row>
    <row r="26" spans="1:23" x14ac:dyDescent="0.25">
      <c r="A26" s="49" t="s">
        <v>718</v>
      </c>
      <c r="B26" s="38"/>
      <c r="C26" s="38"/>
      <c r="D26" s="39"/>
      <c r="E26" s="38"/>
      <c r="F26" s="38"/>
      <c r="G26" s="199"/>
      <c r="H26" s="199"/>
      <c r="I26" s="38"/>
      <c r="J26" s="36"/>
      <c r="K26" s="36"/>
      <c r="L26" s="36" t="s">
        <v>603</v>
      </c>
      <c r="M26" s="36">
        <v>6</v>
      </c>
      <c r="N26" s="36"/>
      <c r="O26" s="36"/>
      <c r="P26" s="36"/>
      <c r="Q26" s="36"/>
      <c r="R26" s="36"/>
      <c r="S26" s="36"/>
      <c r="T26" s="36"/>
      <c r="U26" s="36"/>
      <c r="V26" s="36"/>
      <c r="W26" s="36"/>
    </row>
    <row r="27" spans="1:23" x14ac:dyDescent="0.25">
      <c r="A27" s="50"/>
      <c r="B27" s="25"/>
      <c r="C27" s="25"/>
      <c r="D27" s="35"/>
      <c r="E27" s="25"/>
      <c r="F27" s="25"/>
      <c r="G27" s="197"/>
      <c r="H27" s="197"/>
      <c r="I27" s="25"/>
      <c r="J27" s="36"/>
      <c r="K27" s="36"/>
      <c r="L27" s="36" t="s">
        <v>604</v>
      </c>
      <c r="M27" s="36">
        <v>7</v>
      </c>
      <c r="N27" s="36"/>
      <c r="O27" s="36"/>
      <c r="P27" s="36"/>
      <c r="Q27" s="36"/>
      <c r="R27" s="36"/>
      <c r="S27" s="36"/>
      <c r="T27" s="36"/>
      <c r="U27" s="36"/>
      <c r="V27" s="36"/>
      <c r="W27" s="36"/>
    </row>
    <row r="28" spans="1:23" ht="31.5" x14ac:dyDescent="0.25">
      <c r="A28" s="45"/>
      <c r="B28" s="65"/>
      <c r="C28" s="70" t="s">
        <v>600</v>
      </c>
      <c r="D28" s="66" t="s">
        <v>663</v>
      </c>
      <c r="E28" s="210" t="s">
        <v>664</v>
      </c>
      <c r="F28" s="66" t="s">
        <v>618</v>
      </c>
      <c r="G28" s="102" t="s">
        <v>665</v>
      </c>
      <c r="H28" s="70" t="s">
        <v>666</v>
      </c>
      <c r="I28" s="25"/>
      <c r="J28" s="36"/>
      <c r="K28" s="36"/>
      <c r="L28" s="36" t="s">
        <v>623</v>
      </c>
      <c r="M28" s="36">
        <v>8</v>
      </c>
      <c r="N28" s="36"/>
      <c r="O28" s="36"/>
      <c r="P28" s="36"/>
      <c r="Q28" s="36"/>
      <c r="R28" s="36"/>
      <c r="S28" s="36"/>
      <c r="T28" s="36"/>
      <c r="U28" s="36"/>
      <c r="V28" s="36"/>
      <c r="W28" s="36"/>
    </row>
    <row r="29" spans="1:23" x14ac:dyDescent="0.25">
      <c r="A29" s="25"/>
      <c r="B29" s="297" t="s">
        <v>622</v>
      </c>
      <c r="C29" s="78" t="s">
        <v>710</v>
      </c>
      <c r="D29" s="211">
        <v>2.3893099999999974</v>
      </c>
      <c r="E29" s="88">
        <f t="shared" ref="E29:E65" si="0">D29/D$36</f>
        <v>0.85628599108470627</v>
      </c>
      <c r="F29" s="31"/>
      <c r="G29" s="212" t="str">
        <f>IFERROR(IF(AND(VLOOKUP(C29,L$20:M$57,2,FALSE)&gt;=VLOOKUP(D$15,L$20:M$57,2,FALSE),VLOOKUP(C29,L$20:M$57,2,FALSE)&lt;=VLOOKUP(D$16,L$20:M$57,2,FALSE)),"Yes","No"),"")</f>
        <v/>
      </c>
      <c r="H29" s="241">
        <f>IFERROR(IF(G29="Yes",D$18/D$19*E29,0),"")</f>
        <v>0</v>
      </c>
      <c r="I29" s="25"/>
      <c r="J29" s="36"/>
      <c r="K29" s="36"/>
      <c r="L29" s="36" t="s">
        <v>624</v>
      </c>
      <c r="M29" s="36">
        <v>9</v>
      </c>
      <c r="N29" s="36"/>
      <c r="O29" s="36"/>
      <c r="P29" s="36"/>
      <c r="Q29" s="36"/>
      <c r="R29" s="36"/>
      <c r="S29" s="36"/>
      <c r="T29" s="36"/>
      <c r="U29" s="36"/>
      <c r="V29" s="36"/>
      <c r="W29" s="36"/>
    </row>
    <row r="30" spans="1:23" x14ac:dyDescent="0.25">
      <c r="A30" s="25"/>
      <c r="B30" s="297"/>
      <c r="C30" s="78" t="s">
        <v>667</v>
      </c>
      <c r="D30" s="213">
        <v>2.4385491666666628</v>
      </c>
      <c r="E30" s="88">
        <f t="shared" si="0"/>
        <v>0.87393242818552219</v>
      </c>
      <c r="F30" s="31">
        <f t="shared" ref="F30:F44" si="1">(D30-D29)/D29</f>
        <v>2.060811140733745E-2</v>
      </c>
      <c r="G30" s="214" t="str">
        <f>IFERROR(IF(AND(VLOOKUP(C30,L$20:M$57,2,FALSE)&gt;=VLOOKUP(D$15,L$20:M$57,2,FALSE),VLOOKUP(C30,L$20:M$57,2,FALSE)&lt;=VLOOKUP(D$16,L$20:M$57,2,FALSE)),"Yes","No"),"")</f>
        <v/>
      </c>
      <c r="H30" s="241">
        <f t="shared" ref="H30:H36" si="2">IF(G30="Yes",D$18/D$19*E30,0)</f>
        <v>0</v>
      </c>
      <c r="I30" s="25"/>
      <c r="J30" s="36"/>
      <c r="K30" s="36"/>
      <c r="L30" s="36" t="s">
        <v>625</v>
      </c>
      <c r="M30" s="36">
        <v>10</v>
      </c>
      <c r="N30" s="36"/>
      <c r="O30" s="36"/>
      <c r="P30" s="36"/>
      <c r="Q30" s="36"/>
      <c r="R30" s="36"/>
      <c r="S30" s="36"/>
      <c r="T30" s="36"/>
      <c r="U30" s="36"/>
      <c r="V30" s="36"/>
      <c r="W30" s="36"/>
    </row>
    <row r="31" spans="1:23" x14ac:dyDescent="0.25">
      <c r="A31" s="25"/>
      <c r="B31" s="297"/>
      <c r="C31" s="78" t="s">
        <v>668</v>
      </c>
      <c r="D31" s="213">
        <v>2.4973208333333301</v>
      </c>
      <c r="E31" s="88">
        <f t="shared" si="0"/>
        <v>0.89499514287694659</v>
      </c>
      <c r="F31" s="31">
        <f t="shared" si="1"/>
        <v>2.4101079227778852E-2</v>
      </c>
      <c r="G31" s="214" t="str">
        <f t="shared" ref="G31:G65" si="3">IFERROR(IF(AND(VLOOKUP(C31,L$20:M$57,2,FALSE)&gt;=VLOOKUP(D$15,L$20:M$57,2,FALSE),VLOOKUP(C31,L$20:M$57,2,FALSE)&lt;=VLOOKUP(D$16,L$20:M$57,2,FALSE)),"Yes","No"),"")</f>
        <v/>
      </c>
      <c r="H31" s="241">
        <f t="shared" si="2"/>
        <v>0</v>
      </c>
      <c r="I31" s="25"/>
      <c r="J31" s="36"/>
      <c r="K31" s="36"/>
      <c r="L31" s="36" t="s">
        <v>626</v>
      </c>
      <c r="M31" s="36">
        <v>11</v>
      </c>
      <c r="N31" s="36"/>
      <c r="O31" s="36"/>
      <c r="P31" s="36"/>
      <c r="Q31" s="36"/>
      <c r="R31" s="36"/>
      <c r="S31" s="36"/>
      <c r="T31" s="36"/>
      <c r="U31" s="36"/>
      <c r="V31" s="36"/>
      <c r="W31" s="36"/>
    </row>
    <row r="32" spans="1:23" x14ac:dyDescent="0.25">
      <c r="A32" s="25"/>
      <c r="B32" s="297"/>
      <c r="C32" s="78" t="s">
        <v>669</v>
      </c>
      <c r="D32" s="213">
        <v>2.5437216666666624</v>
      </c>
      <c r="E32" s="88">
        <f t="shared" si="0"/>
        <v>0.91162437205105495</v>
      </c>
      <c r="F32" s="31">
        <f t="shared" si="1"/>
        <v>1.8580245162732354E-2</v>
      </c>
      <c r="G32" s="214" t="str">
        <f t="shared" si="3"/>
        <v/>
      </c>
      <c r="H32" s="241">
        <f t="shared" si="2"/>
        <v>0</v>
      </c>
      <c r="I32" s="25"/>
      <c r="J32" s="36"/>
      <c r="K32" s="36"/>
      <c r="L32" s="36" t="s">
        <v>627</v>
      </c>
      <c r="M32" s="36">
        <v>12</v>
      </c>
      <c r="N32" s="36"/>
      <c r="O32" s="36"/>
      <c r="P32" s="36"/>
      <c r="Q32" s="36"/>
      <c r="R32" s="36"/>
      <c r="S32" s="36"/>
      <c r="T32" s="36"/>
      <c r="U32" s="36"/>
      <c r="V32" s="36"/>
      <c r="W32" s="36"/>
    </row>
    <row r="33" spans="1:23" x14ac:dyDescent="0.25">
      <c r="A33" s="25"/>
      <c r="B33" s="297"/>
      <c r="C33" s="78" t="s">
        <v>670</v>
      </c>
      <c r="D33" s="213">
        <v>2.5806324999999974</v>
      </c>
      <c r="E33" s="88">
        <f t="shared" si="0"/>
        <v>0.92485255487479789</v>
      </c>
      <c r="F33" s="31">
        <f t="shared" si="1"/>
        <v>1.4510562935017811E-2</v>
      </c>
      <c r="G33" s="214" t="str">
        <f t="shared" si="3"/>
        <v/>
      </c>
      <c r="H33" s="241">
        <f t="shared" si="2"/>
        <v>0</v>
      </c>
      <c r="I33" s="25"/>
      <c r="J33" s="36"/>
      <c r="K33" s="36"/>
      <c r="L33" s="36" t="s">
        <v>628</v>
      </c>
      <c r="M33" s="36">
        <v>13</v>
      </c>
      <c r="N33" s="36"/>
      <c r="O33" s="36"/>
      <c r="P33" s="36"/>
      <c r="Q33" s="36"/>
      <c r="R33" s="36"/>
      <c r="S33" s="36"/>
      <c r="T33" s="36"/>
      <c r="U33" s="36"/>
      <c r="V33" s="36"/>
      <c r="W33" s="36"/>
    </row>
    <row r="34" spans="1:23" x14ac:dyDescent="0.25">
      <c r="A34" s="25"/>
      <c r="B34" s="297"/>
      <c r="C34" s="78" t="s">
        <v>603</v>
      </c>
      <c r="D34" s="213">
        <v>2.6572184999999999</v>
      </c>
      <c r="E34" s="88">
        <f t="shared" si="0"/>
        <v>0.9522996081718651</v>
      </c>
      <c r="F34" s="31">
        <f t="shared" si="1"/>
        <v>2.9677220603864581E-2</v>
      </c>
      <c r="G34" s="214" t="str">
        <f t="shared" si="3"/>
        <v/>
      </c>
      <c r="H34" s="241">
        <f t="shared" si="2"/>
        <v>0</v>
      </c>
      <c r="I34" s="25"/>
      <c r="J34" s="36"/>
      <c r="K34" s="36"/>
      <c r="L34" s="36" t="s">
        <v>629</v>
      </c>
      <c r="M34" s="36">
        <v>14</v>
      </c>
      <c r="N34" s="36"/>
      <c r="O34" s="36"/>
      <c r="P34" s="36"/>
      <c r="Q34" s="36"/>
      <c r="R34" s="36"/>
      <c r="S34" s="36"/>
      <c r="T34" s="36"/>
      <c r="U34" s="36"/>
      <c r="V34" s="36"/>
      <c r="W34" s="36"/>
    </row>
    <row r="35" spans="1:23" x14ac:dyDescent="0.25">
      <c r="A35" s="25"/>
      <c r="B35" s="297"/>
      <c r="C35" s="70" t="s">
        <v>604</v>
      </c>
      <c r="D35" s="234">
        <v>2.7343760000000001</v>
      </c>
      <c r="E35" s="235">
        <f t="shared" si="0"/>
        <v>0.97995147685241235</v>
      </c>
      <c r="F35" s="236">
        <f t="shared" si="1"/>
        <v>2.9036942201027208E-2</v>
      </c>
      <c r="G35" s="237" t="str">
        <f t="shared" si="3"/>
        <v/>
      </c>
      <c r="H35" s="242">
        <f t="shared" si="2"/>
        <v>0</v>
      </c>
      <c r="I35" s="25"/>
      <c r="J35" s="36"/>
      <c r="K35" s="36"/>
      <c r="L35" s="36" t="s">
        <v>630</v>
      </c>
      <c r="M35" s="36">
        <v>15</v>
      </c>
      <c r="N35" s="36"/>
      <c r="O35" s="36"/>
      <c r="P35" s="36"/>
      <c r="Q35" s="36"/>
      <c r="R35" s="36"/>
      <c r="S35" s="36"/>
      <c r="T35" s="36"/>
      <c r="U35" s="36"/>
      <c r="V35" s="36"/>
      <c r="W35" s="36"/>
    </row>
    <row r="36" spans="1:23" x14ac:dyDescent="0.25">
      <c r="A36" s="25"/>
      <c r="B36" s="297"/>
      <c r="C36" s="215" t="s">
        <v>623</v>
      </c>
      <c r="D36" s="216">
        <v>2.7903177499999998</v>
      </c>
      <c r="E36" s="217">
        <f t="shared" si="0"/>
        <v>1</v>
      </c>
      <c r="F36" s="31">
        <f t="shared" si="1"/>
        <v>2.0458689660821948E-2</v>
      </c>
      <c r="G36" s="214" t="str">
        <f t="shared" si="3"/>
        <v/>
      </c>
      <c r="H36" s="241">
        <f t="shared" si="2"/>
        <v>0</v>
      </c>
      <c r="I36" s="25"/>
      <c r="J36" s="36"/>
      <c r="K36" s="36"/>
      <c r="L36" s="36" t="s">
        <v>631</v>
      </c>
      <c r="M36" s="36">
        <v>16</v>
      </c>
      <c r="N36" s="36"/>
      <c r="O36" s="36"/>
      <c r="P36" s="36"/>
      <c r="Q36" s="36"/>
      <c r="R36" s="36"/>
      <c r="S36" s="36"/>
      <c r="T36" s="36"/>
      <c r="U36" s="36"/>
      <c r="V36" s="36"/>
      <c r="W36" s="36"/>
    </row>
    <row r="37" spans="1:23" x14ac:dyDescent="0.25">
      <c r="A37" s="25"/>
      <c r="B37" s="297"/>
      <c r="C37" s="78" t="s">
        <v>624</v>
      </c>
      <c r="D37" s="213">
        <v>2.8485279999999999</v>
      </c>
      <c r="E37" s="88">
        <f t="shared" si="0"/>
        <v>1.0208615129943535</v>
      </c>
      <c r="F37" s="31">
        <f t="shared" si="1"/>
        <v>2.086151299435347E-2</v>
      </c>
      <c r="G37" s="214" t="str">
        <f t="shared" si="3"/>
        <v/>
      </c>
      <c r="H37" s="241">
        <f>IF(G37="Yes",D$18/D$19*E37,0)</f>
        <v>0</v>
      </c>
      <c r="I37" s="25"/>
      <c r="J37" s="36"/>
      <c r="K37" s="36"/>
      <c r="L37" s="36" t="s">
        <v>633</v>
      </c>
      <c r="M37" s="36">
        <v>17</v>
      </c>
      <c r="N37" s="36"/>
      <c r="O37" s="36"/>
      <c r="P37" s="36"/>
      <c r="Q37" s="36"/>
      <c r="R37" s="36"/>
      <c r="S37" s="36"/>
      <c r="T37" s="36"/>
      <c r="U37" s="36"/>
      <c r="V37" s="36"/>
      <c r="W37" s="36"/>
    </row>
    <row r="38" spans="1:23" x14ac:dyDescent="0.25">
      <c r="A38" s="25"/>
      <c r="B38" s="297"/>
      <c r="C38" s="78" t="s">
        <v>625</v>
      </c>
      <c r="D38" s="213">
        <v>2.9087277500000002</v>
      </c>
      <c r="E38" s="88">
        <f t="shared" si="0"/>
        <v>1.0424360272230646</v>
      </c>
      <c r="F38" s="31">
        <f t="shared" si="1"/>
        <v>2.1133634635151988E-2</v>
      </c>
      <c r="G38" s="214" t="str">
        <f t="shared" si="3"/>
        <v/>
      </c>
      <c r="H38" s="241">
        <f t="shared" ref="H38:H65" si="4">IF(G38="Yes",D$18/D$19*E38,0)</f>
        <v>0</v>
      </c>
      <c r="I38" s="25"/>
      <c r="J38" s="36"/>
      <c r="K38" s="36"/>
      <c r="L38" s="36" t="s">
        <v>634</v>
      </c>
      <c r="M38" s="36">
        <v>18</v>
      </c>
      <c r="N38" s="36"/>
      <c r="O38" s="36"/>
      <c r="P38" s="36"/>
      <c r="Q38" s="36"/>
      <c r="R38" s="36"/>
      <c r="S38" s="36"/>
      <c r="T38" s="36"/>
      <c r="U38" s="36"/>
      <c r="V38" s="36"/>
      <c r="W38" s="36"/>
    </row>
    <row r="39" spans="1:23" x14ac:dyDescent="0.25">
      <c r="A39" s="25"/>
      <c r="B39" s="297"/>
      <c r="C39" s="78" t="s">
        <v>626</v>
      </c>
      <c r="D39" s="213">
        <v>2.9709412500000001</v>
      </c>
      <c r="E39" s="88">
        <f t="shared" si="0"/>
        <v>1.0647322334526239</v>
      </c>
      <c r="F39" s="31">
        <f t="shared" si="1"/>
        <v>2.1388560686024988E-2</v>
      </c>
      <c r="G39" s="214" t="str">
        <f t="shared" si="3"/>
        <v/>
      </c>
      <c r="H39" s="241">
        <f t="shared" si="4"/>
        <v>0</v>
      </c>
      <c r="I39" s="25"/>
      <c r="J39" s="36"/>
      <c r="K39" s="36"/>
      <c r="L39" s="36" t="s">
        <v>635</v>
      </c>
      <c r="M39" s="36">
        <v>19</v>
      </c>
      <c r="N39" s="36"/>
      <c r="O39" s="36"/>
      <c r="P39" s="36"/>
      <c r="Q39" s="36"/>
      <c r="R39" s="36"/>
      <c r="S39" s="36"/>
      <c r="T39" s="36"/>
      <c r="U39" s="36"/>
      <c r="V39" s="36"/>
      <c r="W39" s="36"/>
    </row>
    <row r="40" spans="1:23" x14ac:dyDescent="0.25">
      <c r="A40" s="25"/>
      <c r="B40" s="297"/>
      <c r="C40" s="78" t="s">
        <v>627</v>
      </c>
      <c r="D40" s="213">
        <v>3.0366727500000001</v>
      </c>
      <c r="E40" s="88">
        <f t="shared" si="0"/>
        <v>1.0882892279920451</v>
      </c>
      <c r="F40" s="31">
        <f t="shared" si="1"/>
        <v>2.2124806406050624E-2</v>
      </c>
      <c r="G40" s="214" t="str">
        <f t="shared" si="3"/>
        <v/>
      </c>
      <c r="H40" s="241">
        <f t="shared" si="4"/>
        <v>0</v>
      </c>
      <c r="I40" s="25"/>
      <c r="J40" s="36"/>
      <c r="K40" s="36"/>
      <c r="L40" s="36" t="s">
        <v>636</v>
      </c>
      <c r="M40" s="36">
        <v>20</v>
      </c>
      <c r="N40" s="36"/>
      <c r="O40" s="36"/>
      <c r="P40" s="36"/>
      <c r="Q40" s="36"/>
      <c r="R40" s="36"/>
      <c r="S40" s="36"/>
      <c r="T40" s="36"/>
      <c r="U40" s="36"/>
      <c r="V40" s="36"/>
      <c r="W40" s="36"/>
    </row>
    <row r="41" spans="1:23" x14ac:dyDescent="0.25">
      <c r="A41" s="25"/>
      <c r="B41" s="297"/>
      <c r="C41" s="102" t="s">
        <v>628</v>
      </c>
      <c r="D41" s="211">
        <v>3.1074027500000003</v>
      </c>
      <c r="E41" s="85">
        <f t="shared" si="0"/>
        <v>1.1136375955749127</v>
      </c>
      <c r="F41" s="30">
        <f t="shared" si="1"/>
        <v>2.3291940167079306E-2</v>
      </c>
      <c r="G41" s="212" t="str">
        <f t="shared" si="3"/>
        <v/>
      </c>
      <c r="H41" s="243">
        <f t="shared" si="4"/>
        <v>0</v>
      </c>
      <c r="I41" s="25"/>
      <c r="J41" s="36"/>
      <c r="K41" s="36"/>
      <c r="L41" s="36" t="s">
        <v>637</v>
      </c>
      <c r="M41" s="36">
        <v>21</v>
      </c>
      <c r="N41" s="36"/>
      <c r="O41" s="36"/>
      <c r="P41" s="36"/>
      <c r="Q41" s="36"/>
      <c r="R41" s="36"/>
      <c r="S41" s="36"/>
      <c r="T41" s="36"/>
      <c r="U41" s="36"/>
      <c r="V41" s="36"/>
      <c r="W41" s="36"/>
    </row>
    <row r="42" spans="1:23" x14ac:dyDescent="0.25">
      <c r="A42" s="25"/>
      <c r="B42" s="297"/>
      <c r="C42" s="78" t="s">
        <v>629</v>
      </c>
      <c r="D42" s="213">
        <v>3.1827909999999999</v>
      </c>
      <c r="E42" s="88">
        <f t="shared" si="0"/>
        <v>1.1406553966837649</v>
      </c>
      <c r="F42" s="31">
        <f t="shared" si="1"/>
        <v>2.4260855790257503E-2</v>
      </c>
      <c r="G42" s="214" t="str">
        <f t="shared" si="3"/>
        <v/>
      </c>
      <c r="H42" s="241">
        <f t="shared" si="4"/>
        <v>0</v>
      </c>
      <c r="I42" s="25"/>
      <c r="J42" s="36"/>
      <c r="K42" s="36"/>
      <c r="L42" s="36" t="s">
        <v>638</v>
      </c>
      <c r="M42" s="36">
        <v>22</v>
      </c>
      <c r="N42" s="36"/>
      <c r="O42" s="36"/>
      <c r="P42" s="36"/>
      <c r="Q42" s="36"/>
      <c r="R42" s="36"/>
      <c r="S42" s="36"/>
      <c r="T42" s="36"/>
      <c r="U42" s="36"/>
      <c r="V42" s="36"/>
      <c r="W42" s="36"/>
    </row>
    <row r="43" spans="1:23" x14ac:dyDescent="0.25">
      <c r="A43" s="25"/>
      <c r="B43" s="297"/>
      <c r="C43" s="78" t="s">
        <v>630</v>
      </c>
      <c r="D43" s="213">
        <v>3.2609327500000003</v>
      </c>
      <c r="E43" s="88">
        <f t="shared" si="0"/>
        <v>1.168660002969196</v>
      </c>
      <c r="F43" s="31">
        <f t="shared" si="1"/>
        <v>2.4551329320712651E-2</v>
      </c>
      <c r="G43" s="214" t="str">
        <f t="shared" si="3"/>
        <v/>
      </c>
      <c r="H43" s="241">
        <f t="shared" si="4"/>
        <v>0</v>
      </c>
      <c r="I43" s="25"/>
      <c r="J43" s="36"/>
      <c r="K43" s="36"/>
      <c r="L43" s="36" t="s">
        <v>639</v>
      </c>
      <c r="M43" s="36">
        <v>23</v>
      </c>
      <c r="N43" s="36"/>
      <c r="O43" s="36"/>
      <c r="P43" s="36"/>
      <c r="Q43" s="36"/>
      <c r="R43" s="36"/>
      <c r="S43" s="36"/>
      <c r="T43" s="36"/>
      <c r="U43" s="36"/>
      <c r="V43" s="36"/>
      <c r="W43" s="36"/>
    </row>
    <row r="44" spans="1:23" x14ac:dyDescent="0.25">
      <c r="A44" s="25"/>
      <c r="B44" s="297"/>
      <c r="C44" s="78" t="s">
        <v>631</v>
      </c>
      <c r="D44" s="213">
        <v>3.3392965000000001</v>
      </c>
      <c r="E44" s="88">
        <f t="shared" si="0"/>
        <v>1.1967441700860055</v>
      </c>
      <c r="F44" s="31">
        <f t="shared" si="1"/>
        <v>2.4031084357688713E-2</v>
      </c>
      <c r="G44" s="240" t="str">
        <f t="shared" si="3"/>
        <v/>
      </c>
      <c r="H44" s="241">
        <f t="shared" si="4"/>
        <v>0</v>
      </c>
      <c r="I44" s="25"/>
      <c r="J44" s="36"/>
      <c r="K44" s="36"/>
      <c r="L44" s="36" t="s">
        <v>640</v>
      </c>
      <c r="M44" s="36">
        <v>24</v>
      </c>
      <c r="N44" s="36"/>
      <c r="O44" s="36"/>
      <c r="P44" s="36"/>
      <c r="Q44" s="36"/>
      <c r="R44" s="36"/>
      <c r="S44" s="36"/>
      <c r="T44" s="36"/>
      <c r="U44" s="36"/>
      <c r="V44" s="36"/>
      <c r="W44" s="36"/>
    </row>
    <row r="45" spans="1:23" ht="15.75" customHeight="1" x14ac:dyDescent="0.25">
      <c r="A45" s="25"/>
      <c r="B45" s="287" t="s">
        <v>632</v>
      </c>
      <c r="C45" s="98" t="s">
        <v>633</v>
      </c>
      <c r="D45" s="227">
        <f t="shared" ref="D45:D65" si="5">D44*(1+F45)</f>
        <v>3.4182775515316579</v>
      </c>
      <c r="E45" s="228">
        <f t="shared" si="0"/>
        <v>1.2250495670364632</v>
      </c>
      <c r="F45" s="229">
        <f>AVERAGE(F40:F44)</f>
        <v>2.3652003208357759E-2</v>
      </c>
      <c r="G45" s="239" t="str">
        <f t="shared" si="3"/>
        <v/>
      </c>
      <c r="H45" s="244">
        <f t="shared" si="4"/>
        <v>0</v>
      </c>
      <c r="I45" s="25"/>
      <c r="J45" s="36"/>
      <c r="K45" s="36"/>
      <c r="L45" s="36" t="s">
        <v>641</v>
      </c>
      <c r="M45" s="36">
        <v>25</v>
      </c>
      <c r="N45" s="36"/>
      <c r="O45" s="36"/>
      <c r="P45" s="36"/>
      <c r="Q45" s="36"/>
      <c r="R45" s="36"/>
      <c r="S45" s="36"/>
      <c r="T45" s="36"/>
      <c r="U45" s="36"/>
      <c r="V45" s="36"/>
      <c r="W45" s="36"/>
    </row>
    <row r="46" spans="1:23" x14ac:dyDescent="0.25">
      <c r="A46" s="25"/>
      <c r="B46" s="288"/>
      <c r="C46" s="93" t="s">
        <v>634</v>
      </c>
      <c r="D46" s="222">
        <f t="shared" si="5"/>
        <v>3.5001707396567614</v>
      </c>
      <c r="E46" s="223">
        <f t="shared" si="0"/>
        <v>1.2543986216826961</v>
      </c>
      <c r="F46" s="224">
        <f t="shared" ref="F46:F65" si="6">AVERAGE(F41:F45)</f>
        <v>2.3957442568819189E-2</v>
      </c>
      <c r="G46" s="225" t="str">
        <f t="shared" si="3"/>
        <v/>
      </c>
      <c r="H46" s="245">
        <f t="shared" si="4"/>
        <v>0</v>
      </c>
      <c r="I46" s="25"/>
      <c r="J46" s="36"/>
      <c r="K46" s="36"/>
      <c r="L46" s="36" t="s">
        <v>642</v>
      </c>
      <c r="M46" s="36">
        <v>26</v>
      </c>
      <c r="N46" s="36"/>
      <c r="O46" s="36"/>
      <c r="P46" s="36"/>
      <c r="Q46" s="36"/>
      <c r="R46" s="36"/>
      <c r="S46" s="36"/>
      <c r="T46" s="36"/>
      <c r="U46" s="36"/>
      <c r="V46" s="36"/>
      <c r="W46" s="36"/>
    </row>
    <row r="47" spans="1:23" x14ac:dyDescent="0.25">
      <c r="A47" s="25"/>
      <c r="B47" s="288"/>
      <c r="C47" s="93" t="s">
        <v>635</v>
      </c>
      <c r="D47" s="222">
        <f t="shared" si="5"/>
        <v>3.5844917535398979</v>
      </c>
      <c r="E47" s="223">
        <f t="shared" si="0"/>
        <v>1.2846177656791591</v>
      </c>
      <c r="F47" s="224">
        <f t="shared" si="6"/>
        <v>2.4090543049167162E-2</v>
      </c>
      <c r="G47" s="225" t="str">
        <f t="shared" si="3"/>
        <v/>
      </c>
      <c r="H47" s="245">
        <f t="shared" si="4"/>
        <v>0</v>
      </c>
      <c r="I47" s="25"/>
      <c r="J47" s="36"/>
      <c r="K47" s="36"/>
      <c r="L47" s="36" t="s">
        <v>643</v>
      </c>
      <c r="M47" s="36">
        <v>27</v>
      </c>
      <c r="N47" s="36"/>
      <c r="O47" s="36"/>
      <c r="P47" s="36"/>
      <c r="Q47" s="36"/>
      <c r="R47" s="36"/>
      <c r="S47" s="36"/>
      <c r="T47" s="36"/>
      <c r="U47" s="36"/>
      <c r="V47" s="36"/>
      <c r="W47" s="36"/>
    </row>
    <row r="48" spans="1:23" x14ac:dyDescent="0.25">
      <c r="A48" s="25"/>
      <c r="B48" s="288"/>
      <c r="C48" s="93" t="s">
        <v>636</v>
      </c>
      <c r="D48" s="222">
        <f t="shared" si="5"/>
        <v>3.6707220095147433</v>
      </c>
      <c r="E48" s="223">
        <f t="shared" si="0"/>
        <v>1.3155211479103925</v>
      </c>
      <c r="F48" s="224">
        <f t="shared" si="6"/>
        <v>2.4056480500949096E-2</v>
      </c>
      <c r="G48" s="225" t="str">
        <f t="shared" si="3"/>
        <v/>
      </c>
      <c r="H48" s="245">
        <f t="shared" si="4"/>
        <v>0</v>
      </c>
      <c r="I48" s="25"/>
      <c r="J48" s="36"/>
      <c r="K48" s="36"/>
      <c r="L48" s="36" t="s">
        <v>709</v>
      </c>
      <c r="M48" s="36">
        <v>28</v>
      </c>
      <c r="N48" s="36"/>
      <c r="O48" s="36"/>
      <c r="P48" s="36"/>
      <c r="Q48" s="36"/>
      <c r="R48" s="36"/>
      <c r="S48" s="36"/>
      <c r="T48" s="36"/>
      <c r="U48" s="36"/>
      <c r="V48" s="36"/>
      <c r="W48" s="36"/>
    </row>
    <row r="49" spans="1:23" x14ac:dyDescent="0.25">
      <c r="A49" s="25"/>
      <c r="B49" s="288"/>
      <c r="C49" s="93" t="s">
        <v>637</v>
      </c>
      <c r="D49" s="222">
        <f t="shared" si="5"/>
        <v>3.758663371470222</v>
      </c>
      <c r="E49" s="223">
        <f t="shared" si="0"/>
        <v>1.3470377599362016</v>
      </c>
      <c r="F49" s="224">
        <f t="shared" si="6"/>
        <v>2.3957510736996382E-2</v>
      </c>
      <c r="G49" s="225" t="str">
        <f t="shared" si="3"/>
        <v/>
      </c>
      <c r="H49" s="245">
        <f t="shared" si="4"/>
        <v>0</v>
      </c>
      <c r="I49" s="25"/>
      <c r="J49" s="36"/>
      <c r="K49" s="36"/>
      <c r="L49" s="36" t="s">
        <v>700</v>
      </c>
      <c r="M49" s="36">
        <v>29</v>
      </c>
      <c r="N49" s="36"/>
      <c r="O49" s="36"/>
      <c r="P49" s="36"/>
      <c r="Q49" s="36"/>
      <c r="R49" s="36"/>
      <c r="S49" s="36"/>
      <c r="T49" s="36"/>
      <c r="U49" s="36"/>
      <c r="V49" s="36"/>
      <c r="W49" s="36"/>
    </row>
    <row r="50" spans="1:23" x14ac:dyDescent="0.25">
      <c r="A50" s="25"/>
      <c r="B50" s="288"/>
      <c r="C50" s="93" t="s">
        <v>638</v>
      </c>
      <c r="D50" s="222">
        <f t="shared" si="5"/>
        <v>3.8486562818543346</v>
      </c>
      <c r="E50" s="223">
        <f t="shared" si="0"/>
        <v>1.3792896102439713</v>
      </c>
      <c r="F50" s="224">
        <f t="shared" si="6"/>
        <v>2.3942796012857918E-2</v>
      </c>
      <c r="G50" s="226" t="str">
        <f t="shared" si="3"/>
        <v/>
      </c>
      <c r="H50" s="245">
        <f t="shared" si="4"/>
        <v>0</v>
      </c>
      <c r="I50" s="25"/>
      <c r="J50" s="36"/>
      <c r="K50" s="36"/>
      <c r="L50" s="36" t="s">
        <v>701</v>
      </c>
      <c r="M50" s="36">
        <v>30</v>
      </c>
      <c r="N50" s="36"/>
      <c r="O50" s="36"/>
      <c r="P50" s="36"/>
      <c r="Q50" s="36"/>
      <c r="R50" s="36"/>
      <c r="S50" s="36"/>
      <c r="T50" s="36"/>
      <c r="U50" s="36"/>
      <c r="V50" s="36"/>
      <c r="W50" s="36"/>
    </row>
    <row r="51" spans="1:23" x14ac:dyDescent="0.25">
      <c r="A51" s="25"/>
      <c r="B51" s="288"/>
      <c r="C51" s="218" t="s">
        <v>639</v>
      </c>
      <c r="D51" s="219">
        <f t="shared" si="5"/>
        <v>3.9410277064451282</v>
      </c>
      <c r="E51" s="220">
        <f t="shared" si="0"/>
        <v>1.412393877523493</v>
      </c>
      <c r="F51" s="221">
        <f t="shared" si="6"/>
        <v>2.4000954573757949E-2</v>
      </c>
      <c r="G51" s="238" t="str">
        <f t="shared" si="3"/>
        <v/>
      </c>
      <c r="H51" s="246">
        <f t="shared" si="4"/>
        <v>0</v>
      </c>
      <c r="I51" s="25"/>
      <c r="J51" s="36"/>
      <c r="K51" s="36"/>
      <c r="L51" s="36" t="s">
        <v>702</v>
      </c>
      <c r="M51" s="36">
        <v>31</v>
      </c>
      <c r="N51" s="36"/>
      <c r="O51" s="36"/>
      <c r="P51" s="36"/>
      <c r="Q51" s="36"/>
      <c r="R51" s="36"/>
      <c r="S51" s="36"/>
      <c r="T51" s="36"/>
      <c r="U51" s="36"/>
      <c r="V51" s="36"/>
      <c r="W51" s="36"/>
    </row>
    <row r="52" spans="1:23" x14ac:dyDescent="0.25">
      <c r="A52" s="25"/>
      <c r="B52" s="288"/>
      <c r="C52" s="93" t="s">
        <v>640</v>
      </c>
      <c r="D52" s="222">
        <f t="shared" si="5"/>
        <v>4.0356504298048446</v>
      </c>
      <c r="E52" s="223">
        <f t="shared" si="0"/>
        <v>1.4463049700360631</v>
      </c>
      <c r="F52" s="224">
        <f t="shared" si="6"/>
        <v>2.4009656974745702E-2</v>
      </c>
      <c r="G52" s="226" t="str">
        <f t="shared" si="3"/>
        <v/>
      </c>
      <c r="H52" s="245">
        <f t="shared" si="4"/>
        <v>0</v>
      </c>
      <c r="I52" s="25"/>
      <c r="J52" s="36"/>
      <c r="K52" s="36"/>
      <c r="L52" s="36" t="s">
        <v>703</v>
      </c>
      <c r="M52" s="36">
        <v>32</v>
      </c>
      <c r="N52" s="36"/>
      <c r="O52" s="36"/>
      <c r="P52" s="36"/>
      <c r="Q52" s="36"/>
      <c r="R52" s="36"/>
      <c r="S52" s="36"/>
      <c r="T52" s="36"/>
      <c r="U52" s="36"/>
      <c r="V52" s="36"/>
      <c r="W52" s="36"/>
    </row>
    <row r="53" spans="1:23" x14ac:dyDescent="0.25">
      <c r="A53" s="25"/>
      <c r="B53" s="288"/>
      <c r="C53" s="93" t="s">
        <v>641</v>
      </c>
      <c r="D53" s="222">
        <f t="shared" si="5"/>
        <v>4.1324797267102431</v>
      </c>
      <c r="E53" s="223">
        <f t="shared" si="0"/>
        <v>1.4810068590612102</v>
      </c>
      <c r="F53" s="224">
        <f t="shared" si="6"/>
        <v>2.3993479759861411E-2</v>
      </c>
      <c r="G53" s="226" t="str">
        <f t="shared" si="3"/>
        <v/>
      </c>
      <c r="H53" s="245">
        <f t="shared" si="4"/>
        <v>0</v>
      </c>
      <c r="I53" s="25"/>
      <c r="J53" s="36"/>
      <c r="K53" s="36"/>
      <c r="L53" s="36" t="s">
        <v>704</v>
      </c>
      <c r="M53" s="36">
        <v>33</v>
      </c>
      <c r="N53" s="36"/>
      <c r="O53" s="36"/>
      <c r="P53" s="36"/>
      <c r="Q53" s="36"/>
      <c r="R53" s="36"/>
      <c r="S53" s="36"/>
      <c r="T53" s="36"/>
      <c r="U53" s="36"/>
      <c r="V53" s="36"/>
      <c r="W53" s="36"/>
    </row>
    <row r="54" spans="1:23" x14ac:dyDescent="0.25">
      <c r="A54" s="25"/>
      <c r="B54" s="288"/>
      <c r="C54" s="93" t="s">
        <v>642</v>
      </c>
      <c r="D54" s="222">
        <f t="shared" si="5"/>
        <v>4.2315802255340405</v>
      </c>
      <c r="E54" s="223">
        <f t="shared" si="0"/>
        <v>1.5165227062523761</v>
      </c>
      <c r="F54" s="224">
        <f t="shared" si="6"/>
        <v>2.3980879611643871E-2</v>
      </c>
      <c r="G54" s="226" t="str">
        <f t="shared" si="3"/>
        <v/>
      </c>
      <c r="H54" s="245">
        <f t="shared" si="4"/>
        <v>0</v>
      </c>
      <c r="I54" s="25"/>
      <c r="J54" s="36"/>
      <c r="K54" s="36"/>
      <c r="L54" s="36" t="s">
        <v>705</v>
      </c>
      <c r="M54" s="36">
        <v>34</v>
      </c>
      <c r="N54" s="36"/>
      <c r="O54" s="36"/>
      <c r="P54" s="36"/>
      <c r="Q54" s="36"/>
      <c r="R54" s="36"/>
      <c r="S54" s="36"/>
      <c r="T54" s="36"/>
      <c r="U54" s="36"/>
      <c r="V54" s="36"/>
      <c r="W54" s="36"/>
    </row>
    <row r="55" spans="1:23" x14ac:dyDescent="0.25">
      <c r="A55" s="25"/>
      <c r="B55" s="288"/>
      <c r="C55" s="98" t="s">
        <v>643</v>
      </c>
      <c r="D55" s="227">
        <f t="shared" si="5"/>
        <v>4.3330770189431558</v>
      </c>
      <c r="E55" s="228">
        <f t="shared" si="0"/>
        <v>1.5528973425851433</v>
      </c>
      <c r="F55" s="229">
        <f t="shared" si="6"/>
        <v>2.398555338657337E-2</v>
      </c>
      <c r="G55" s="230" t="str">
        <f t="shared" si="3"/>
        <v/>
      </c>
      <c r="H55" s="244">
        <f t="shared" si="4"/>
        <v>0</v>
      </c>
      <c r="I55" s="25"/>
      <c r="J55" s="36"/>
      <c r="K55" s="36"/>
      <c r="L55" s="36" t="s">
        <v>706</v>
      </c>
      <c r="M55" s="36">
        <v>35</v>
      </c>
      <c r="N55" s="36"/>
      <c r="O55" s="36"/>
      <c r="P55" s="36"/>
      <c r="Q55" s="36"/>
      <c r="R55" s="36"/>
      <c r="S55" s="36"/>
      <c r="T55" s="36"/>
      <c r="U55" s="36"/>
      <c r="V55" s="36"/>
      <c r="W55" s="36"/>
    </row>
    <row r="56" spans="1:23" ht="15.75" customHeight="1" x14ac:dyDescent="0.25">
      <c r="A56" s="25"/>
      <c r="B56" s="288"/>
      <c r="C56" s="93" t="s">
        <v>709</v>
      </c>
      <c r="D56" s="222">
        <f t="shared" si="5"/>
        <v>4.4370453233078377</v>
      </c>
      <c r="E56" s="223">
        <f t="shared" si="0"/>
        <v>1.5901577242619906</v>
      </c>
      <c r="F56" s="224">
        <f t="shared" si="6"/>
        <v>2.3994104861316461E-2</v>
      </c>
      <c r="G56" s="226" t="str">
        <f t="shared" si="3"/>
        <v/>
      </c>
      <c r="H56" s="245">
        <f t="shared" si="4"/>
        <v>0</v>
      </c>
      <c r="I56" s="25"/>
      <c r="J56" s="36"/>
      <c r="K56" s="36"/>
      <c r="L56" s="36" t="s">
        <v>707</v>
      </c>
      <c r="M56" s="36">
        <v>36</v>
      </c>
      <c r="N56" s="36"/>
      <c r="O56" s="36"/>
      <c r="P56" s="36"/>
      <c r="Q56" s="36"/>
      <c r="R56" s="36"/>
      <c r="S56" s="36"/>
      <c r="T56" s="36"/>
      <c r="U56" s="36"/>
      <c r="V56" s="36"/>
      <c r="W56" s="36"/>
    </row>
    <row r="57" spans="1:23" x14ac:dyDescent="0.25">
      <c r="A57" s="25"/>
      <c r="B57" s="288"/>
      <c r="C57" s="93" t="s">
        <v>700</v>
      </c>
      <c r="D57" s="222">
        <f t="shared" si="5"/>
        <v>4.5435021755727893</v>
      </c>
      <c r="E57" s="223">
        <f t="shared" si="0"/>
        <v>1.6283099570193358</v>
      </c>
      <c r="F57" s="224">
        <f t="shared" si="6"/>
        <v>2.3992734918828165E-2</v>
      </c>
      <c r="G57" s="226" t="str">
        <f t="shared" si="3"/>
        <v/>
      </c>
      <c r="H57" s="245">
        <f t="shared" si="4"/>
        <v>0</v>
      </c>
      <c r="I57" s="25"/>
      <c r="J57" s="36"/>
      <c r="K57" s="36"/>
      <c r="L57" s="36" t="s">
        <v>708</v>
      </c>
      <c r="M57" s="36">
        <v>37</v>
      </c>
      <c r="N57" s="36"/>
      <c r="O57" s="36"/>
      <c r="P57" s="36"/>
      <c r="Q57" s="36"/>
      <c r="R57" s="36"/>
      <c r="S57" s="36"/>
      <c r="T57" s="36"/>
      <c r="U57" s="36"/>
      <c r="V57" s="36"/>
      <c r="W57" s="36"/>
    </row>
    <row r="58" spans="1:23" x14ac:dyDescent="0.25">
      <c r="A58" s="25"/>
      <c r="B58" s="288"/>
      <c r="C58" s="93" t="s">
        <v>701</v>
      </c>
      <c r="D58" s="222">
        <f t="shared" si="5"/>
        <v>4.652497841794851</v>
      </c>
      <c r="E58" s="223">
        <f t="shared" si="0"/>
        <v>1.6673720553133604</v>
      </c>
      <c r="F58" s="224">
        <f t="shared" si="6"/>
        <v>2.3989350507644655E-2</v>
      </c>
      <c r="G58" s="226" t="str">
        <f t="shared" si="3"/>
        <v/>
      </c>
      <c r="H58" s="245">
        <f t="shared" si="4"/>
        <v>0</v>
      </c>
      <c r="I58" s="25"/>
      <c r="J58" s="36"/>
      <c r="K58" s="36"/>
      <c r="L58" s="36"/>
      <c r="M58" s="36"/>
      <c r="N58" s="36"/>
      <c r="O58" s="36"/>
      <c r="P58" s="36"/>
      <c r="Q58" s="36"/>
      <c r="R58" s="36"/>
      <c r="S58" s="36"/>
      <c r="T58" s="36"/>
      <c r="U58" s="36"/>
      <c r="V58" s="36"/>
      <c r="W58" s="36"/>
    </row>
    <row r="59" spans="1:23" x14ac:dyDescent="0.25">
      <c r="A59" s="25"/>
      <c r="B59" s="288"/>
      <c r="C59" s="93" t="s">
        <v>702</v>
      </c>
      <c r="D59" s="222">
        <f t="shared" si="5"/>
        <v>4.7641044009903233</v>
      </c>
      <c r="E59" s="223">
        <f t="shared" si="0"/>
        <v>1.7073698509749735</v>
      </c>
      <c r="F59" s="224">
        <f t="shared" si="6"/>
        <v>2.3988524657201304E-2</v>
      </c>
      <c r="G59" s="226" t="str">
        <f t="shared" si="3"/>
        <v/>
      </c>
      <c r="H59" s="245">
        <f t="shared" si="4"/>
        <v>0</v>
      </c>
      <c r="I59" s="25"/>
      <c r="J59" s="36"/>
      <c r="K59" s="36"/>
      <c r="L59" s="36"/>
      <c r="M59" s="36"/>
      <c r="N59" s="36"/>
      <c r="O59" s="36"/>
      <c r="P59" s="36"/>
      <c r="Q59" s="36"/>
      <c r="R59" s="36"/>
      <c r="S59" s="36"/>
      <c r="T59" s="36"/>
      <c r="U59" s="36"/>
      <c r="V59" s="36"/>
      <c r="W59" s="36"/>
    </row>
    <row r="60" spans="1:23" x14ac:dyDescent="0.25">
      <c r="A60" s="25"/>
      <c r="B60" s="288"/>
      <c r="C60" s="93" t="s">
        <v>703</v>
      </c>
      <c r="D60" s="222">
        <f t="shared" si="5"/>
        <v>4.8783955212419974</v>
      </c>
      <c r="E60" s="223">
        <f t="shared" si="0"/>
        <v>1.7483297453281075</v>
      </c>
      <c r="F60" s="224">
        <f t="shared" si="6"/>
        <v>2.399005366631279E-2</v>
      </c>
      <c r="G60" s="226" t="str">
        <f t="shared" si="3"/>
        <v/>
      </c>
      <c r="H60" s="245">
        <f t="shared" si="4"/>
        <v>0</v>
      </c>
      <c r="I60" s="25"/>
      <c r="J60" s="36"/>
      <c r="K60" s="36"/>
      <c r="L60" s="36"/>
      <c r="M60" s="36"/>
      <c r="N60" s="36"/>
      <c r="O60" s="36"/>
      <c r="P60" s="36"/>
      <c r="Q60" s="36"/>
      <c r="R60" s="36"/>
      <c r="S60" s="36"/>
      <c r="T60" s="36"/>
      <c r="U60" s="36"/>
      <c r="V60" s="36"/>
      <c r="W60" s="36"/>
    </row>
    <row r="61" spans="1:23" x14ac:dyDescent="0.25">
      <c r="A61" s="25"/>
      <c r="B61" s="288"/>
      <c r="C61" s="93" t="s">
        <v>704</v>
      </c>
      <c r="D61" s="222">
        <f t="shared" si="5"/>
        <v>4.9954328824309977</v>
      </c>
      <c r="E61" s="223">
        <f t="shared" si="0"/>
        <v>1.7902738433395258</v>
      </c>
      <c r="F61" s="224">
        <f t="shared" si="6"/>
        <v>2.3990953722260677E-2</v>
      </c>
      <c r="G61" s="226" t="str">
        <f t="shared" si="3"/>
        <v/>
      </c>
      <c r="H61" s="245">
        <f t="shared" si="4"/>
        <v>0</v>
      </c>
      <c r="I61" s="25"/>
      <c r="J61" s="36"/>
      <c r="K61" s="36"/>
      <c r="L61" s="36"/>
      <c r="M61" s="36"/>
      <c r="N61" s="36"/>
      <c r="O61" s="36"/>
      <c r="P61" s="36"/>
      <c r="Q61" s="36"/>
      <c r="R61" s="36"/>
      <c r="S61" s="36"/>
      <c r="T61" s="36"/>
      <c r="U61" s="36"/>
      <c r="V61" s="36"/>
      <c r="W61" s="36"/>
    </row>
    <row r="62" spans="1:23" x14ac:dyDescent="0.25">
      <c r="A62" s="25"/>
      <c r="B62" s="288"/>
      <c r="C62" s="93" t="s">
        <v>705</v>
      </c>
      <c r="D62" s="222">
        <f t="shared" si="5"/>
        <v>5.1152749332753285</v>
      </c>
      <c r="E62" s="223">
        <f t="shared" si="0"/>
        <v>1.8332230919848926</v>
      </c>
      <c r="F62" s="224">
        <f t="shared" si="6"/>
        <v>2.399032349444952E-2</v>
      </c>
      <c r="G62" s="226" t="str">
        <f t="shared" si="3"/>
        <v/>
      </c>
      <c r="H62" s="245">
        <f t="shared" si="4"/>
        <v>0</v>
      </c>
      <c r="I62" s="25"/>
      <c r="J62" s="36"/>
      <c r="K62" s="36"/>
      <c r="L62" s="36"/>
      <c r="M62" s="36"/>
      <c r="N62" s="36"/>
      <c r="O62" s="36"/>
      <c r="P62" s="36"/>
      <c r="Q62" s="36"/>
      <c r="R62" s="36"/>
      <c r="S62" s="36"/>
      <c r="T62" s="36"/>
      <c r="U62" s="36"/>
      <c r="V62" s="36"/>
      <c r="W62" s="36"/>
    </row>
    <row r="63" spans="1:23" x14ac:dyDescent="0.25">
      <c r="A63" s="25"/>
      <c r="B63" s="288"/>
      <c r="C63" s="93" t="s">
        <v>706</v>
      </c>
      <c r="D63" s="222">
        <f t="shared" si="5"/>
        <v>5.2379895666679168</v>
      </c>
      <c r="E63" s="223">
        <f t="shared" si="0"/>
        <v>1.8772018228633343</v>
      </c>
      <c r="F63" s="224">
        <f t="shared" si="6"/>
        <v>2.398984120957379E-2</v>
      </c>
      <c r="G63" s="226" t="str">
        <f t="shared" si="3"/>
        <v/>
      </c>
      <c r="H63" s="245">
        <f t="shared" si="4"/>
        <v>0</v>
      </c>
      <c r="I63" s="25"/>
      <c r="J63" s="36"/>
      <c r="K63" s="36"/>
      <c r="L63" s="36"/>
      <c r="M63" s="36"/>
      <c r="N63" s="36"/>
      <c r="O63" s="36"/>
      <c r="P63" s="36"/>
      <c r="Q63" s="36"/>
      <c r="R63" s="36"/>
      <c r="S63" s="36"/>
      <c r="T63" s="36"/>
      <c r="U63" s="36"/>
      <c r="V63" s="36"/>
      <c r="W63" s="36"/>
    </row>
    <row r="64" spans="1:23" x14ac:dyDescent="0.25">
      <c r="A64" s="25"/>
      <c r="B64" s="288"/>
      <c r="C64" s="93" t="s">
        <v>707</v>
      </c>
      <c r="D64" s="222">
        <f t="shared" si="5"/>
        <v>5.3636486186880017</v>
      </c>
      <c r="E64" s="223">
        <f t="shared" si="0"/>
        <v>1.9222357807414594</v>
      </c>
      <c r="F64" s="224">
        <f t="shared" si="6"/>
        <v>2.3989939349959615E-2</v>
      </c>
      <c r="G64" s="226" t="str">
        <f t="shared" si="3"/>
        <v/>
      </c>
      <c r="H64" s="245">
        <f t="shared" si="4"/>
        <v>0</v>
      </c>
      <c r="I64" s="25"/>
      <c r="J64" s="36"/>
      <c r="K64" s="36"/>
      <c r="L64" s="36"/>
      <c r="M64" s="36"/>
      <c r="N64" s="36"/>
      <c r="O64" s="36"/>
      <c r="P64" s="36"/>
      <c r="Q64" s="36"/>
      <c r="R64" s="36"/>
      <c r="S64" s="36"/>
      <c r="T64" s="36"/>
      <c r="U64" s="36"/>
      <c r="V64" s="36"/>
      <c r="W64" s="36"/>
    </row>
    <row r="65" spans="1:23" x14ac:dyDescent="0.25">
      <c r="A65" s="25"/>
      <c r="B65" s="289"/>
      <c r="C65" s="98" t="s">
        <v>708</v>
      </c>
      <c r="D65" s="227">
        <f t="shared" si="5"/>
        <v>5.4923237413277937</v>
      </c>
      <c r="E65" s="228">
        <f t="shared" si="0"/>
        <v>1.9683506444123771</v>
      </c>
      <c r="F65" s="229">
        <f t="shared" si="6"/>
        <v>2.3990222288511279E-2</v>
      </c>
      <c r="G65" s="230" t="str">
        <f t="shared" si="3"/>
        <v/>
      </c>
      <c r="H65" s="244">
        <f t="shared" si="4"/>
        <v>0</v>
      </c>
      <c r="I65" s="25"/>
      <c r="J65" s="36"/>
      <c r="K65" s="36"/>
      <c r="L65" s="36"/>
      <c r="M65" s="36"/>
      <c r="N65" s="36"/>
      <c r="O65" s="36"/>
      <c r="P65" s="36"/>
      <c r="Q65" s="36"/>
      <c r="R65" s="36"/>
      <c r="S65" s="36"/>
      <c r="T65" s="36"/>
      <c r="U65" s="36"/>
      <c r="V65" s="36"/>
      <c r="W65" s="36"/>
    </row>
    <row r="66" spans="1:23" x14ac:dyDescent="0.25">
      <c r="A66" s="25"/>
      <c r="B66" s="25"/>
      <c r="C66" s="25"/>
      <c r="D66" s="25"/>
      <c r="E66" s="25"/>
      <c r="F66" s="25"/>
      <c r="G66" s="25"/>
      <c r="H66" s="25"/>
      <c r="I66" s="25"/>
      <c r="J66" s="36"/>
      <c r="K66" s="36"/>
      <c r="L66" s="36"/>
      <c r="M66" s="36"/>
      <c r="N66" s="36"/>
      <c r="O66" s="36"/>
      <c r="P66" s="36"/>
      <c r="Q66" s="36"/>
      <c r="R66" s="36"/>
      <c r="S66" s="36"/>
      <c r="T66" s="36"/>
      <c r="U66" s="36"/>
      <c r="V66" s="36"/>
      <c r="W66" s="36"/>
    </row>
    <row r="67" spans="1:23" x14ac:dyDescent="0.25">
      <c r="A67" s="36"/>
      <c r="B67" s="36"/>
      <c r="C67" s="36"/>
      <c r="D67" s="36"/>
      <c r="E67" s="36"/>
      <c r="F67" s="36"/>
      <c r="G67" s="36"/>
      <c r="H67" s="36"/>
      <c r="I67" s="36"/>
      <c r="J67" s="36"/>
      <c r="K67" s="36"/>
      <c r="L67" s="36"/>
      <c r="M67" s="36"/>
      <c r="N67" s="36"/>
      <c r="O67" s="36"/>
      <c r="P67" s="36"/>
      <c r="Q67" s="36"/>
      <c r="R67" s="36"/>
      <c r="S67" s="36"/>
      <c r="T67" s="36"/>
      <c r="U67" s="36"/>
      <c r="V67" s="36"/>
      <c r="W67" s="36"/>
    </row>
    <row r="68" spans="1:23" x14ac:dyDescent="0.25">
      <c r="A68" s="36"/>
      <c r="B68" s="36"/>
      <c r="C68" s="36"/>
      <c r="D68" s="36"/>
      <c r="E68" s="36"/>
      <c r="F68" s="36"/>
      <c r="G68" s="36"/>
      <c r="H68" s="36"/>
      <c r="I68" s="36"/>
      <c r="J68" s="36"/>
      <c r="K68" s="36"/>
      <c r="L68" s="36"/>
      <c r="M68" s="36"/>
      <c r="N68" s="36"/>
      <c r="O68" s="36"/>
      <c r="P68" s="36"/>
      <c r="Q68" s="36"/>
      <c r="R68" s="36"/>
      <c r="S68" s="36"/>
      <c r="T68" s="36"/>
      <c r="U68" s="36"/>
      <c r="V68" s="36"/>
      <c r="W68" s="36"/>
    </row>
    <row r="69" spans="1:23" x14ac:dyDescent="0.25">
      <c r="A69" s="36"/>
      <c r="B69" s="36"/>
      <c r="C69" s="36"/>
      <c r="D69" s="36"/>
      <c r="E69" s="36"/>
      <c r="F69" s="36"/>
      <c r="G69" s="36"/>
      <c r="H69" s="36"/>
      <c r="I69" s="36"/>
      <c r="J69" s="36"/>
      <c r="K69" s="36"/>
      <c r="L69" s="36"/>
      <c r="M69" s="36"/>
      <c r="N69" s="36"/>
      <c r="O69" s="36"/>
      <c r="P69" s="36"/>
      <c r="Q69" s="36"/>
      <c r="R69" s="36"/>
      <c r="S69" s="36"/>
      <c r="T69" s="36"/>
      <c r="U69" s="36"/>
      <c r="V69" s="36"/>
      <c r="W69" s="36"/>
    </row>
    <row r="70" spans="1:23" x14ac:dyDescent="0.25">
      <c r="A70" s="36"/>
      <c r="B70" s="36"/>
      <c r="C70" s="36"/>
      <c r="D70" s="36"/>
      <c r="E70" s="36"/>
      <c r="F70" s="36"/>
      <c r="G70" s="36"/>
      <c r="H70" s="36"/>
      <c r="I70" s="36"/>
      <c r="J70" s="36"/>
      <c r="K70" s="36"/>
      <c r="L70" s="36"/>
      <c r="M70" s="36"/>
      <c r="N70" s="36"/>
      <c r="O70" s="36"/>
      <c r="P70" s="36"/>
      <c r="Q70" s="36"/>
      <c r="R70" s="36"/>
      <c r="S70" s="36"/>
      <c r="T70" s="36"/>
      <c r="U70" s="36"/>
      <c r="V70" s="36"/>
      <c r="W70" s="36"/>
    </row>
    <row r="71" spans="1:23" x14ac:dyDescent="0.25">
      <c r="A71" s="36"/>
      <c r="B71" s="36"/>
      <c r="C71" s="36"/>
      <c r="D71" s="36"/>
      <c r="E71" s="36"/>
      <c r="F71" s="36"/>
      <c r="G71" s="36"/>
      <c r="H71" s="36"/>
      <c r="I71" s="36"/>
      <c r="J71" s="36"/>
      <c r="K71" s="36"/>
      <c r="L71" s="36"/>
      <c r="M71" s="36"/>
      <c r="N71" s="36"/>
      <c r="O71" s="36"/>
      <c r="P71" s="36"/>
      <c r="Q71" s="36"/>
      <c r="R71" s="36"/>
      <c r="S71" s="36"/>
      <c r="T71" s="36"/>
      <c r="U71" s="36"/>
      <c r="V71" s="36"/>
      <c r="W71" s="36"/>
    </row>
    <row r="72" spans="1:23" x14ac:dyDescent="0.25">
      <c r="A72" s="36"/>
      <c r="B72" s="36"/>
      <c r="C72" s="36"/>
      <c r="D72" s="36"/>
      <c r="E72" s="36"/>
      <c r="F72" s="36"/>
      <c r="G72" s="36"/>
      <c r="H72" s="36"/>
      <c r="I72" s="36"/>
      <c r="J72" s="36"/>
      <c r="K72" s="36"/>
      <c r="L72" s="36"/>
      <c r="M72" s="36"/>
      <c r="N72" s="36"/>
      <c r="O72" s="36"/>
      <c r="P72" s="36"/>
      <c r="Q72" s="36"/>
      <c r="R72" s="36"/>
      <c r="S72" s="36"/>
      <c r="T72" s="36"/>
      <c r="U72" s="36"/>
      <c r="V72" s="36"/>
      <c r="W72" s="36"/>
    </row>
    <row r="73" spans="1:23" x14ac:dyDescent="0.25">
      <c r="A73" s="36"/>
      <c r="B73" s="36"/>
      <c r="C73" s="36"/>
      <c r="D73" s="36"/>
      <c r="E73" s="36"/>
      <c r="F73" s="36"/>
      <c r="G73" s="36"/>
      <c r="H73" s="36"/>
      <c r="I73" s="36"/>
      <c r="J73" s="36"/>
      <c r="K73" s="36"/>
      <c r="L73" s="36"/>
      <c r="M73" s="36"/>
      <c r="N73" s="36"/>
      <c r="O73" s="36"/>
      <c r="P73" s="36"/>
      <c r="Q73" s="36"/>
      <c r="R73" s="36"/>
      <c r="S73" s="36"/>
      <c r="T73" s="36"/>
      <c r="U73" s="36"/>
      <c r="V73" s="36"/>
      <c r="W73" s="36"/>
    </row>
    <row r="74" spans="1:23" x14ac:dyDescent="0.25">
      <c r="A74" s="36"/>
      <c r="B74" s="36"/>
      <c r="C74" s="36"/>
      <c r="D74" s="36"/>
      <c r="E74" s="36"/>
      <c r="F74" s="36"/>
      <c r="G74" s="36"/>
      <c r="H74" s="36"/>
      <c r="I74" s="36"/>
      <c r="J74" s="36"/>
      <c r="K74" s="36"/>
      <c r="L74" s="36"/>
      <c r="M74" s="36"/>
      <c r="N74" s="36"/>
      <c r="O74" s="36"/>
      <c r="P74" s="36"/>
      <c r="Q74" s="36"/>
      <c r="R74" s="36"/>
      <c r="S74" s="36"/>
      <c r="T74" s="36"/>
      <c r="U74" s="36"/>
      <c r="V74" s="36"/>
      <c r="W74" s="36"/>
    </row>
    <row r="75" spans="1:23" x14ac:dyDescent="0.25">
      <c r="A75" s="36"/>
      <c r="B75" s="36"/>
      <c r="C75" s="36"/>
      <c r="D75" s="36"/>
      <c r="E75" s="36"/>
      <c r="F75" s="36"/>
      <c r="G75" s="36"/>
      <c r="H75" s="36"/>
      <c r="I75" s="36"/>
      <c r="J75" s="36"/>
      <c r="K75" s="36"/>
      <c r="L75" s="36"/>
      <c r="M75" s="36"/>
      <c r="N75" s="36"/>
      <c r="O75" s="36"/>
      <c r="P75" s="36"/>
      <c r="Q75" s="36"/>
      <c r="R75" s="36"/>
      <c r="S75" s="36"/>
      <c r="T75" s="36"/>
      <c r="U75" s="36"/>
      <c r="V75" s="36"/>
      <c r="W75" s="36"/>
    </row>
    <row r="76" spans="1:23" x14ac:dyDescent="0.25">
      <c r="A76" s="36"/>
      <c r="B76" s="36"/>
      <c r="C76" s="36"/>
      <c r="D76" s="36"/>
      <c r="E76" s="36"/>
      <c r="F76" s="36"/>
      <c r="G76" s="36"/>
      <c r="H76" s="36"/>
      <c r="I76" s="36"/>
      <c r="J76" s="36"/>
      <c r="K76" s="36"/>
      <c r="L76" s="36"/>
      <c r="M76" s="36"/>
      <c r="N76" s="36"/>
      <c r="O76" s="36"/>
      <c r="P76" s="36"/>
      <c r="Q76" s="36"/>
      <c r="R76" s="36"/>
      <c r="S76" s="36"/>
      <c r="T76" s="36"/>
      <c r="U76" s="36"/>
      <c r="V76" s="36"/>
      <c r="W76" s="36"/>
    </row>
    <row r="77" spans="1:23" x14ac:dyDescent="0.25">
      <c r="A77" s="36"/>
      <c r="B77" s="36"/>
      <c r="C77" s="36"/>
      <c r="D77" s="36"/>
      <c r="E77" s="36"/>
      <c r="F77" s="36"/>
      <c r="G77" s="36"/>
      <c r="H77" s="36"/>
      <c r="I77" s="36"/>
      <c r="J77" s="36"/>
      <c r="K77" s="36"/>
      <c r="L77" s="36"/>
      <c r="M77" s="36"/>
      <c r="N77" s="36"/>
      <c r="O77" s="36"/>
      <c r="P77" s="36"/>
      <c r="Q77" s="36"/>
      <c r="R77" s="36"/>
      <c r="S77" s="36"/>
      <c r="T77" s="36"/>
      <c r="U77" s="36"/>
      <c r="V77" s="36"/>
      <c r="W77" s="36"/>
    </row>
    <row r="78" spans="1:23" x14ac:dyDescent="0.25">
      <c r="A78" s="36"/>
      <c r="B78" s="36"/>
      <c r="C78" s="36"/>
      <c r="D78" s="36"/>
      <c r="E78" s="36"/>
      <c r="F78" s="36"/>
      <c r="G78" s="36"/>
      <c r="H78" s="36"/>
      <c r="I78" s="36"/>
      <c r="J78" s="36"/>
      <c r="K78" s="36"/>
      <c r="L78" s="36"/>
      <c r="M78" s="36"/>
      <c r="N78" s="36"/>
      <c r="O78" s="36"/>
      <c r="P78" s="36"/>
      <c r="Q78" s="36"/>
      <c r="R78" s="36"/>
      <c r="S78" s="36"/>
      <c r="T78" s="36"/>
      <c r="U78" s="36"/>
      <c r="V78" s="36"/>
      <c r="W78" s="36"/>
    </row>
    <row r="79" spans="1:23" x14ac:dyDescent="0.25">
      <c r="A79" s="36"/>
      <c r="B79" s="36"/>
      <c r="C79" s="36"/>
      <c r="D79" s="36"/>
      <c r="E79" s="36"/>
      <c r="F79" s="36"/>
      <c r="G79" s="36"/>
      <c r="H79" s="36"/>
      <c r="I79" s="36"/>
      <c r="J79" s="36"/>
      <c r="K79" s="36"/>
      <c r="L79" s="36"/>
      <c r="M79" s="36"/>
      <c r="N79" s="36"/>
      <c r="O79" s="36"/>
      <c r="P79" s="36"/>
      <c r="Q79" s="36"/>
      <c r="R79" s="36"/>
      <c r="S79" s="36"/>
      <c r="T79" s="36"/>
      <c r="U79" s="36"/>
      <c r="V79" s="36"/>
      <c r="W79" s="36"/>
    </row>
    <row r="80" spans="1:23" x14ac:dyDescent="0.25">
      <c r="A80" s="36"/>
      <c r="B80" s="36"/>
      <c r="C80" s="36"/>
      <c r="D80" s="36"/>
      <c r="E80" s="36"/>
      <c r="F80" s="36"/>
      <c r="G80" s="36"/>
      <c r="H80" s="36"/>
      <c r="I80" s="36"/>
      <c r="J80" s="36"/>
      <c r="K80" s="36"/>
      <c r="L80" s="36"/>
      <c r="M80" s="36"/>
      <c r="N80" s="36"/>
      <c r="O80" s="36"/>
      <c r="P80" s="36"/>
      <c r="Q80" s="36"/>
      <c r="R80" s="36"/>
      <c r="S80" s="36"/>
      <c r="T80" s="36"/>
      <c r="U80" s="36"/>
      <c r="V80" s="36"/>
      <c r="W80" s="36"/>
    </row>
    <row r="81" spans="1:23" x14ac:dyDescent="0.25">
      <c r="A81" s="36"/>
      <c r="B81" s="36"/>
      <c r="C81" s="36"/>
      <c r="D81" s="36"/>
      <c r="E81" s="36"/>
      <c r="F81" s="36"/>
      <c r="G81" s="36"/>
      <c r="H81" s="36"/>
      <c r="I81" s="36"/>
      <c r="J81" s="36"/>
      <c r="K81" s="36"/>
      <c r="L81" s="36"/>
      <c r="M81" s="36"/>
      <c r="N81" s="36"/>
      <c r="O81" s="36"/>
      <c r="P81" s="36"/>
      <c r="Q81" s="36"/>
      <c r="R81" s="36"/>
      <c r="S81" s="36"/>
      <c r="T81" s="36"/>
      <c r="U81" s="36"/>
      <c r="V81" s="36"/>
      <c r="W81" s="36"/>
    </row>
    <row r="82" spans="1:23" x14ac:dyDescent="0.25">
      <c r="A82" s="36"/>
      <c r="B82" s="36"/>
      <c r="C82" s="36"/>
      <c r="D82" s="36"/>
      <c r="E82" s="36"/>
      <c r="F82" s="36"/>
      <c r="G82" s="36"/>
      <c r="H82" s="36"/>
      <c r="I82" s="36"/>
      <c r="J82" s="36"/>
      <c r="K82" s="36"/>
      <c r="L82" s="36"/>
      <c r="M82" s="36"/>
      <c r="N82" s="36"/>
      <c r="O82" s="36"/>
      <c r="P82" s="36"/>
      <c r="Q82" s="36"/>
      <c r="R82" s="36"/>
      <c r="S82" s="36"/>
      <c r="T82" s="36"/>
      <c r="U82" s="36"/>
      <c r="V82" s="36"/>
      <c r="W82" s="36"/>
    </row>
    <row r="83" spans="1:23" x14ac:dyDescent="0.25">
      <c r="A83" s="36"/>
      <c r="B83" s="36"/>
      <c r="C83" s="36"/>
      <c r="D83" s="36"/>
      <c r="E83" s="36"/>
      <c r="F83" s="36"/>
      <c r="G83" s="36"/>
      <c r="H83" s="36"/>
      <c r="I83" s="36"/>
      <c r="J83" s="36"/>
      <c r="K83" s="36"/>
      <c r="L83" s="36"/>
      <c r="M83" s="36"/>
      <c r="N83" s="36"/>
      <c r="O83" s="36"/>
      <c r="P83" s="36"/>
      <c r="Q83" s="36"/>
      <c r="R83" s="36"/>
      <c r="S83" s="36"/>
      <c r="T83" s="36"/>
      <c r="U83" s="36"/>
      <c r="V83" s="36"/>
      <c r="W83" s="36"/>
    </row>
    <row r="84" spans="1:23" x14ac:dyDescent="0.25">
      <c r="A84" s="36"/>
      <c r="B84" s="36"/>
      <c r="C84" s="36"/>
      <c r="D84" s="36"/>
      <c r="E84" s="36"/>
      <c r="F84" s="36"/>
      <c r="G84" s="36"/>
      <c r="H84" s="36"/>
      <c r="I84" s="36"/>
      <c r="J84" s="36"/>
      <c r="K84" s="36"/>
      <c r="L84" s="36"/>
      <c r="M84" s="36"/>
      <c r="N84" s="36"/>
      <c r="O84" s="36"/>
      <c r="P84" s="36"/>
      <c r="Q84" s="36"/>
      <c r="R84" s="36"/>
      <c r="S84" s="36"/>
      <c r="T84" s="36"/>
      <c r="U84" s="36"/>
      <c r="V84" s="36"/>
      <c r="W84" s="36"/>
    </row>
    <row r="85" spans="1:23" x14ac:dyDescent="0.25">
      <c r="A85" s="36"/>
      <c r="B85" s="36"/>
      <c r="C85" s="36"/>
      <c r="D85" s="36"/>
      <c r="E85" s="36"/>
      <c r="F85" s="36"/>
      <c r="G85" s="36"/>
      <c r="H85" s="36"/>
      <c r="I85" s="36"/>
      <c r="J85" s="36"/>
      <c r="K85" s="36"/>
      <c r="L85" s="36"/>
      <c r="M85" s="36"/>
      <c r="N85" s="36"/>
      <c r="O85" s="36"/>
      <c r="P85" s="36"/>
      <c r="Q85" s="36"/>
      <c r="R85" s="36"/>
      <c r="S85" s="36"/>
      <c r="T85" s="36"/>
      <c r="U85" s="36"/>
      <c r="V85" s="36"/>
      <c r="W85" s="36"/>
    </row>
    <row r="86" spans="1:23" x14ac:dyDescent="0.25">
      <c r="A86" s="36"/>
      <c r="B86" s="36"/>
      <c r="C86" s="36"/>
      <c r="D86" s="36"/>
      <c r="E86" s="36"/>
      <c r="F86" s="36"/>
      <c r="G86" s="36"/>
      <c r="H86" s="36"/>
      <c r="I86" s="36"/>
      <c r="J86" s="36"/>
      <c r="K86" s="36"/>
      <c r="L86" s="36"/>
      <c r="M86" s="36"/>
      <c r="N86" s="36"/>
      <c r="O86" s="36"/>
      <c r="P86" s="36"/>
      <c r="Q86" s="36"/>
      <c r="R86" s="36"/>
      <c r="S86" s="36"/>
      <c r="T86" s="36"/>
      <c r="U86" s="36"/>
      <c r="V86" s="36"/>
      <c r="W86" s="36"/>
    </row>
    <row r="87" spans="1:23" x14ac:dyDescent="0.25">
      <c r="A87" s="36"/>
      <c r="B87" s="36"/>
      <c r="C87" s="36"/>
      <c r="D87" s="36"/>
      <c r="E87" s="36"/>
      <c r="F87" s="36"/>
      <c r="G87" s="36"/>
      <c r="H87" s="36"/>
      <c r="I87" s="36"/>
      <c r="J87" s="36"/>
      <c r="K87" s="36"/>
      <c r="L87" s="36"/>
      <c r="M87" s="36"/>
      <c r="N87" s="36"/>
      <c r="O87" s="36"/>
      <c r="P87" s="36"/>
      <c r="Q87" s="36"/>
      <c r="R87" s="36"/>
      <c r="S87" s="36"/>
      <c r="T87" s="36"/>
      <c r="U87" s="36"/>
      <c r="V87" s="36"/>
      <c r="W87" s="36"/>
    </row>
    <row r="88" spans="1:23" x14ac:dyDescent="0.25">
      <c r="A88" s="36"/>
      <c r="B88" s="36"/>
      <c r="C88" s="36"/>
      <c r="D88" s="36"/>
      <c r="E88" s="36"/>
      <c r="F88" s="36"/>
      <c r="G88" s="36"/>
      <c r="H88" s="36"/>
      <c r="I88" s="36"/>
      <c r="J88" s="36"/>
      <c r="K88" s="36"/>
      <c r="L88" s="36"/>
      <c r="M88" s="36"/>
      <c r="N88" s="36"/>
      <c r="O88" s="36"/>
      <c r="P88" s="36"/>
      <c r="Q88" s="36"/>
      <c r="R88" s="36"/>
      <c r="S88" s="36"/>
      <c r="T88" s="36"/>
      <c r="U88" s="36"/>
      <c r="V88" s="36"/>
      <c r="W88" s="36"/>
    </row>
    <row r="89" spans="1:23" x14ac:dyDescent="0.25">
      <c r="A89" s="36"/>
      <c r="B89" s="36"/>
      <c r="C89" s="36"/>
      <c r="D89" s="36"/>
      <c r="E89" s="36"/>
      <c r="F89" s="36"/>
      <c r="G89" s="36"/>
      <c r="H89" s="36"/>
      <c r="I89" s="36"/>
      <c r="J89" s="36"/>
      <c r="K89" s="36"/>
      <c r="L89" s="36"/>
      <c r="M89" s="36"/>
      <c r="N89" s="36"/>
      <c r="O89" s="36"/>
      <c r="P89" s="36"/>
      <c r="Q89" s="36"/>
      <c r="R89" s="36"/>
      <c r="S89" s="36"/>
      <c r="T89" s="36"/>
      <c r="U89" s="36"/>
      <c r="V89" s="36"/>
      <c r="W89" s="36"/>
    </row>
    <row r="90" spans="1:23" x14ac:dyDescent="0.25">
      <c r="A90" s="36"/>
      <c r="B90" s="36"/>
      <c r="C90" s="36"/>
      <c r="D90" s="36"/>
      <c r="E90" s="36"/>
      <c r="F90" s="36"/>
      <c r="G90" s="36"/>
      <c r="H90" s="36"/>
      <c r="I90" s="36"/>
      <c r="J90" s="36"/>
      <c r="K90" s="36"/>
      <c r="L90" s="36"/>
      <c r="M90" s="36"/>
      <c r="N90" s="36"/>
      <c r="O90" s="36"/>
      <c r="P90" s="36"/>
      <c r="Q90" s="36"/>
      <c r="R90" s="36"/>
      <c r="S90" s="36"/>
      <c r="T90" s="36"/>
      <c r="U90" s="36"/>
      <c r="V90" s="36"/>
      <c r="W90" s="36"/>
    </row>
    <row r="91" spans="1:23" x14ac:dyDescent="0.25">
      <c r="A91" s="36"/>
      <c r="B91" s="36"/>
      <c r="C91" s="36"/>
      <c r="D91" s="99"/>
      <c r="E91" s="36"/>
      <c r="F91" s="36"/>
      <c r="G91" s="36"/>
      <c r="H91" s="36"/>
      <c r="I91" s="36"/>
      <c r="J91" s="36"/>
      <c r="K91" s="36"/>
      <c r="L91" s="36"/>
      <c r="M91" s="36"/>
      <c r="N91" s="36"/>
      <c r="O91" s="36"/>
      <c r="P91" s="36"/>
      <c r="Q91" s="36"/>
      <c r="R91" s="36"/>
      <c r="S91" s="36"/>
      <c r="T91" s="36"/>
      <c r="U91" s="36"/>
      <c r="V91" s="36"/>
      <c r="W91" s="36"/>
    </row>
    <row r="92" spans="1:23" x14ac:dyDescent="0.25">
      <c r="A92" s="36"/>
      <c r="B92" s="36"/>
      <c r="C92" s="36"/>
      <c r="D92" s="99"/>
      <c r="E92" s="36"/>
      <c r="F92" s="36"/>
      <c r="G92" s="36"/>
      <c r="H92" s="36"/>
      <c r="I92" s="36"/>
      <c r="J92" s="36"/>
      <c r="K92" s="36"/>
      <c r="L92" s="36"/>
      <c r="M92" s="36"/>
      <c r="N92" s="36"/>
      <c r="O92" s="36"/>
      <c r="P92" s="36"/>
      <c r="Q92" s="36"/>
      <c r="R92" s="36"/>
      <c r="S92" s="36"/>
      <c r="T92" s="36"/>
      <c r="U92" s="36"/>
      <c r="V92" s="36"/>
      <c r="W92" s="36"/>
    </row>
    <row r="93" spans="1:23" x14ac:dyDescent="0.25">
      <c r="A93" s="36"/>
      <c r="B93" s="36"/>
      <c r="C93" s="36"/>
      <c r="D93" s="99"/>
      <c r="E93" s="36"/>
      <c r="F93" s="36"/>
      <c r="G93" s="36"/>
      <c r="H93" s="36"/>
      <c r="I93" s="36"/>
      <c r="J93" s="36"/>
      <c r="K93" s="36"/>
      <c r="L93" s="36"/>
      <c r="M93" s="36"/>
      <c r="N93" s="36"/>
      <c r="O93" s="36"/>
      <c r="P93" s="36"/>
      <c r="Q93" s="36"/>
      <c r="R93" s="36"/>
      <c r="S93" s="36"/>
      <c r="T93" s="36"/>
      <c r="U93" s="36"/>
      <c r="V93" s="36"/>
      <c r="W93" s="36"/>
    </row>
    <row r="94" spans="1:23" x14ac:dyDescent="0.25">
      <c r="A94" s="36"/>
      <c r="B94" s="36"/>
      <c r="C94" s="36"/>
      <c r="D94" s="99"/>
      <c r="E94" s="36"/>
      <c r="F94" s="36"/>
      <c r="G94" s="36"/>
      <c r="H94" s="36"/>
      <c r="I94" s="36"/>
      <c r="J94" s="36"/>
      <c r="K94" s="36"/>
      <c r="L94" s="36"/>
      <c r="M94" s="36"/>
      <c r="N94" s="36"/>
      <c r="O94" s="36"/>
      <c r="P94" s="36"/>
      <c r="Q94" s="36"/>
      <c r="R94" s="36"/>
      <c r="S94" s="36"/>
      <c r="T94" s="36"/>
      <c r="U94" s="36"/>
      <c r="V94" s="36"/>
      <c r="W94" s="36"/>
    </row>
    <row r="95" spans="1:23" x14ac:dyDescent="0.25">
      <c r="A95" s="36"/>
      <c r="B95" s="36"/>
      <c r="C95" s="36"/>
      <c r="D95" s="99"/>
      <c r="E95" s="36"/>
      <c r="F95" s="36"/>
      <c r="G95" s="36"/>
      <c r="H95" s="36"/>
      <c r="I95" s="36"/>
      <c r="J95" s="36"/>
      <c r="K95" s="36"/>
      <c r="L95" s="36"/>
      <c r="M95" s="36"/>
      <c r="N95" s="36"/>
      <c r="O95" s="36"/>
      <c r="P95" s="36"/>
      <c r="Q95" s="36"/>
      <c r="R95" s="36"/>
      <c r="S95" s="36"/>
      <c r="T95" s="36"/>
      <c r="U95" s="36"/>
      <c r="V95" s="36"/>
      <c r="W95" s="36"/>
    </row>
    <row r="96" spans="1:23" x14ac:dyDescent="0.25">
      <c r="A96" s="36"/>
      <c r="B96" s="36"/>
      <c r="C96" s="36"/>
      <c r="D96" s="99"/>
      <c r="E96" s="36"/>
      <c r="F96" s="36"/>
      <c r="G96" s="36"/>
      <c r="H96" s="36"/>
      <c r="I96" s="36"/>
      <c r="J96" s="36"/>
      <c r="K96" s="36"/>
      <c r="L96" s="36"/>
      <c r="M96" s="36"/>
      <c r="N96" s="36"/>
      <c r="O96" s="36"/>
      <c r="P96" s="36"/>
      <c r="Q96" s="36"/>
      <c r="R96" s="36"/>
      <c r="S96" s="36"/>
      <c r="T96" s="36"/>
      <c r="U96" s="36"/>
      <c r="V96" s="36"/>
      <c r="W96" s="36"/>
    </row>
    <row r="97" spans="1:23" x14ac:dyDescent="0.25">
      <c r="A97" s="36"/>
      <c r="B97" s="36"/>
      <c r="C97" s="36"/>
      <c r="D97" s="99"/>
      <c r="E97" s="36"/>
      <c r="F97" s="36"/>
      <c r="G97" s="36"/>
      <c r="H97" s="36"/>
      <c r="I97" s="36"/>
      <c r="J97" s="36"/>
      <c r="K97" s="36"/>
      <c r="L97" s="36"/>
      <c r="M97" s="36"/>
      <c r="N97" s="36"/>
      <c r="O97" s="36"/>
      <c r="P97" s="36"/>
      <c r="Q97" s="36"/>
      <c r="R97" s="36"/>
      <c r="S97" s="36"/>
      <c r="T97" s="36"/>
      <c r="U97" s="36"/>
      <c r="V97" s="36"/>
      <c r="W97" s="36"/>
    </row>
    <row r="98" spans="1:23" x14ac:dyDescent="0.25">
      <c r="A98" s="36"/>
      <c r="B98" s="36"/>
      <c r="C98" s="36"/>
      <c r="D98" s="99"/>
      <c r="E98" s="36"/>
      <c r="F98" s="36"/>
      <c r="G98" s="36"/>
      <c r="H98" s="36"/>
      <c r="I98" s="36"/>
      <c r="J98" s="36"/>
      <c r="K98" s="36"/>
      <c r="L98" s="36"/>
      <c r="M98" s="36"/>
      <c r="N98" s="36"/>
      <c r="O98" s="36"/>
      <c r="P98" s="36"/>
      <c r="Q98" s="36"/>
      <c r="R98" s="36"/>
      <c r="S98" s="36"/>
      <c r="T98" s="36"/>
      <c r="U98" s="36"/>
      <c r="V98" s="36"/>
      <c r="W98" s="36"/>
    </row>
    <row r="99" spans="1:23" x14ac:dyDescent="0.25">
      <c r="A99" s="36"/>
      <c r="B99" s="36"/>
      <c r="C99" s="36"/>
      <c r="D99" s="99"/>
      <c r="E99" s="36"/>
      <c r="F99" s="36"/>
      <c r="G99" s="36"/>
      <c r="H99" s="36"/>
      <c r="I99" s="36"/>
      <c r="J99" s="36"/>
      <c r="K99" s="36"/>
      <c r="L99" s="36"/>
      <c r="M99" s="36"/>
      <c r="N99" s="36"/>
      <c r="O99" s="36"/>
      <c r="P99" s="36"/>
      <c r="Q99" s="36"/>
      <c r="R99" s="36"/>
      <c r="S99" s="36"/>
      <c r="T99" s="36"/>
      <c r="U99" s="36"/>
      <c r="V99" s="36"/>
      <c r="W99" s="36"/>
    </row>
    <row r="100" spans="1:23" x14ac:dyDescent="0.25">
      <c r="A100" s="36"/>
      <c r="B100" s="36"/>
      <c r="C100" s="36"/>
      <c r="D100" s="99"/>
      <c r="E100" s="36"/>
      <c r="F100" s="36"/>
      <c r="G100" s="36"/>
      <c r="H100" s="36"/>
      <c r="I100" s="36"/>
      <c r="J100" s="36"/>
      <c r="K100" s="36"/>
      <c r="L100" s="36"/>
      <c r="M100" s="36"/>
      <c r="N100" s="36"/>
      <c r="O100" s="36"/>
      <c r="P100" s="36"/>
      <c r="Q100" s="36"/>
      <c r="R100" s="36"/>
      <c r="S100" s="36"/>
      <c r="T100" s="36"/>
      <c r="U100" s="36"/>
      <c r="V100" s="36"/>
      <c r="W100" s="36"/>
    </row>
    <row r="101" spans="1:23" x14ac:dyDescent="0.25">
      <c r="A101" s="36"/>
      <c r="B101" s="36"/>
      <c r="C101" s="36"/>
      <c r="D101" s="99"/>
      <c r="E101" s="36"/>
      <c r="F101" s="36"/>
      <c r="G101" s="36"/>
      <c r="H101" s="36"/>
      <c r="I101" s="36"/>
      <c r="J101" s="36"/>
      <c r="K101" s="36"/>
      <c r="L101" s="36"/>
      <c r="M101" s="36"/>
      <c r="N101" s="36"/>
      <c r="O101" s="36"/>
      <c r="P101" s="36"/>
      <c r="Q101" s="36"/>
      <c r="R101" s="36"/>
      <c r="S101" s="36"/>
      <c r="T101" s="36"/>
      <c r="U101" s="36"/>
      <c r="V101" s="36"/>
      <c r="W101" s="36"/>
    </row>
    <row r="102" spans="1:23" x14ac:dyDescent="0.25">
      <c r="A102" s="36"/>
      <c r="B102" s="36"/>
      <c r="C102" s="36"/>
      <c r="D102" s="99"/>
      <c r="E102" s="36"/>
      <c r="F102" s="36"/>
      <c r="G102" s="36"/>
      <c r="H102" s="36"/>
      <c r="I102" s="36"/>
      <c r="J102" s="36"/>
      <c r="K102" s="36"/>
      <c r="L102" s="36"/>
      <c r="M102" s="36"/>
      <c r="N102" s="36"/>
      <c r="O102" s="36"/>
      <c r="P102" s="36"/>
      <c r="Q102" s="36"/>
      <c r="R102" s="36"/>
      <c r="S102" s="36"/>
      <c r="T102" s="36"/>
      <c r="U102" s="36"/>
      <c r="V102" s="36"/>
      <c r="W102" s="36"/>
    </row>
    <row r="103" spans="1:23" x14ac:dyDescent="0.25">
      <c r="A103" s="36"/>
      <c r="B103" s="36"/>
      <c r="C103" s="36"/>
      <c r="D103" s="36"/>
      <c r="E103" s="36"/>
      <c r="F103" s="36"/>
      <c r="G103" s="36"/>
      <c r="H103" s="36"/>
      <c r="I103" s="36"/>
      <c r="J103" s="36"/>
      <c r="K103" s="36"/>
      <c r="L103" s="36"/>
      <c r="M103" s="36"/>
      <c r="N103" s="36"/>
      <c r="O103" s="36"/>
      <c r="P103" s="36"/>
      <c r="Q103" s="36"/>
      <c r="R103" s="36"/>
      <c r="S103" s="36"/>
      <c r="T103" s="36"/>
      <c r="U103" s="36"/>
      <c r="V103" s="36"/>
      <c r="W103" s="36"/>
    </row>
    <row r="104" spans="1:23" x14ac:dyDescent="0.25">
      <c r="A104" s="36"/>
      <c r="B104" s="36"/>
      <c r="C104" s="36"/>
      <c r="D104" s="99"/>
      <c r="E104" s="36"/>
      <c r="F104" s="36"/>
      <c r="G104" s="36"/>
      <c r="H104" s="36"/>
      <c r="I104" s="36"/>
      <c r="J104" s="36"/>
      <c r="K104" s="36"/>
      <c r="L104" s="36"/>
      <c r="M104" s="36"/>
      <c r="N104" s="36"/>
      <c r="O104" s="36"/>
      <c r="P104" s="36"/>
      <c r="Q104" s="36"/>
      <c r="R104" s="36"/>
      <c r="S104" s="36"/>
      <c r="T104" s="36"/>
      <c r="U104" s="36"/>
      <c r="V104" s="36"/>
      <c r="W104" s="36"/>
    </row>
    <row r="105" spans="1:23" x14ac:dyDescent="0.25">
      <c r="A105" s="36"/>
      <c r="B105" s="36"/>
      <c r="C105" s="36"/>
      <c r="D105" s="99"/>
      <c r="E105" s="36"/>
      <c r="F105" s="36"/>
      <c r="G105" s="36"/>
      <c r="H105" s="36"/>
      <c r="I105" s="36"/>
      <c r="J105" s="36"/>
      <c r="K105" s="36"/>
      <c r="L105" s="36"/>
      <c r="M105" s="36"/>
      <c r="N105" s="36"/>
      <c r="O105" s="36"/>
      <c r="P105" s="36"/>
      <c r="Q105" s="36"/>
      <c r="R105" s="36"/>
      <c r="S105" s="36"/>
      <c r="T105" s="36"/>
      <c r="U105" s="36"/>
      <c r="V105" s="36"/>
      <c r="W105" s="36"/>
    </row>
    <row r="106" spans="1:23" x14ac:dyDescent="0.25">
      <c r="A106" s="36"/>
      <c r="B106" s="36"/>
      <c r="C106" s="36"/>
      <c r="D106" s="99"/>
      <c r="E106" s="36"/>
      <c r="F106" s="36"/>
      <c r="G106" s="36"/>
      <c r="H106" s="36"/>
      <c r="I106" s="36"/>
      <c r="J106" s="36"/>
      <c r="K106" s="36"/>
      <c r="L106" s="36"/>
      <c r="M106" s="36"/>
      <c r="N106" s="36"/>
      <c r="O106" s="36"/>
      <c r="P106" s="36"/>
      <c r="Q106" s="36"/>
      <c r="R106" s="36"/>
      <c r="S106" s="36"/>
      <c r="T106" s="36"/>
      <c r="U106" s="36"/>
      <c r="V106" s="36"/>
      <c r="W106" s="36"/>
    </row>
    <row r="107" spans="1:23" x14ac:dyDescent="0.25">
      <c r="A107" s="36"/>
      <c r="B107" s="36"/>
      <c r="C107" s="36"/>
      <c r="D107" s="99"/>
      <c r="E107" s="36"/>
      <c r="F107" s="36"/>
      <c r="G107" s="36"/>
      <c r="H107" s="36"/>
      <c r="I107" s="36"/>
      <c r="J107" s="36"/>
      <c r="K107" s="36"/>
      <c r="L107" s="36"/>
      <c r="M107" s="36"/>
      <c r="N107" s="36"/>
      <c r="O107" s="36"/>
      <c r="P107" s="36"/>
      <c r="Q107" s="36"/>
      <c r="R107" s="36"/>
      <c r="S107" s="36"/>
      <c r="T107" s="36"/>
      <c r="U107" s="36"/>
      <c r="V107" s="36"/>
      <c r="W107" s="36"/>
    </row>
    <row r="108" spans="1:23" x14ac:dyDescent="0.25">
      <c r="A108" s="36"/>
      <c r="B108" s="36"/>
      <c r="C108" s="36"/>
      <c r="D108" s="99"/>
      <c r="E108" s="36"/>
      <c r="F108" s="36"/>
      <c r="G108" s="36"/>
      <c r="H108" s="36"/>
      <c r="I108" s="36"/>
      <c r="J108" s="36"/>
      <c r="K108" s="36"/>
      <c r="L108" s="36"/>
      <c r="M108" s="36"/>
      <c r="N108" s="36"/>
      <c r="O108" s="36"/>
      <c r="P108" s="36"/>
      <c r="Q108" s="36"/>
      <c r="R108" s="36"/>
      <c r="S108" s="36"/>
      <c r="T108" s="36"/>
      <c r="U108" s="36"/>
      <c r="V108" s="36"/>
      <c r="W108" s="36"/>
    </row>
    <row r="109" spans="1:23" x14ac:dyDescent="0.25">
      <c r="A109" s="36"/>
      <c r="B109" s="36"/>
      <c r="C109" s="36"/>
      <c r="D109" s="99"/>
      <c r="E109" s="36"/>
      <c r="F109" s="36"/>
      <c r="G109" s="36"/>
      <c r="H109" s="36"/>
      <c r="I109" s="36"/>
      <c r="J109" s="36"/>
      <c r="K109" s="36"/>
      <c r="L109" s="36"/>
      <c r="M109" s="36"/>
      <c r="N109" s="36"/>
      <c r="O109" s="36"/>
      <c r="P109" s="36"/>
      <c r="Q109" s="36"/>
      <c r="R109" s="36"/>
      <c r="S109" s="36"/>
      <c r="T109" s="36"/>
      <c r="U109" s="36"/>
      <c r="V109" s="36"/>
      <c r="W109" s="36"/>
    </row>
    <row r="110" spans="1:23" x14ac:dyDescent="0.25">
      <c r="A110" s="36"/>
      <c r="B110" s="36"/>
      <c r="C110" s="36"/>
      <c r="D110" s="99"/>
      <c r="E110" s="36"/>
      <c r="F110" s="36"/>
      <c r="G110" s="36"/>
      <c r="H110" s="36"/>
      <c r="I110" s="36"/>
      <c r="J110" s="36"/>
      <c r="K110" s="36"/>
      <c r="L110" s="36"/>
      <c r="M110" s="36"/>
      <c r="N110" s="36"/>
      <c r="O110" s="36"/>
      <c r="P110" s="36"/>
      <c r="Q110" s="36"/>
      <c r="R110" s="36"/>
      <c r="S110" s="36"/>
      <c r="T110" s="36"/>
      <c r="U110" s="36"/>
      <c r="V110" s="36"/>
      <c r="W110" s="36"/>
    </row>
    <row r="111" spans="1:23" x14ac:dyDescent="0.25">
      <c r="A111" s="36"/>
      <c r="B111" s="36"/>
      <c r="C111" s="36"/>
      <c r="D111" s="99"/>
      <c r="E111" s="36"/>
      <c r="F111" s="36"/>
      <c r="G111" s="36"/>
      <c r="H111" s="36"/>
      <c r="I111" s="36"/>
      <c r="J111" s="36"/>
      <c r="K111" s="36"/>
      <c r="L111" s="36"/>
      <c r="M111" s="36"/>
      <c r="N111" s="36"/>
      <c r="O111" s="36"/>
      <c r="P111" s="36"/>
      <c r="Q111" s="36"/>
      <c r="R111" s="36"/>
      <c r="S111" s="36"/>
      <c r="T111" s="36"/>
      <c r="U111" s="36"/>
      <c r="V111" s="36"/>
      <c r="W111" s="36"/>
    </row>
    <row r="112" spans="1:23" x14ac:dyDescent="0.25">
      <c r="A112" s="36"/>
      <c r="B112" s="36"/>
      <c r="C112" s="36"/>
      <c r="D112" s="99"/>
      <c r="E112" s="36"/>
      <c r="F112" s="36"/>
      <c r="G112" s="36"/>
      <c r="H112" s="36"/>
      <c r="I112" s="36"/>
      <c r="J112" s="36"/>
      <c r="K112" s="36"/>
      <c r="L112" s="36"/>
      <c r="M112" s="36"/>
      <c r="N112" s="36"/>
      <c r="O112" s="36"/>
      <c r="P112" s="36"/>
      <c r="Q112" s="36"/>
      <c r="R112" s="36"/>
      <c r="S112" s="36"/>
      <c r="T112" s="36"/>
      <c r="U112" s="36"/>
      <c r="V112" s="36"/>
      <c r="W112" s="36"/>
    </row>
    <row r="113" spans="1:23" x14ac:dyDescent="0.25">
      <c r="A113" s="36"/>
      <c r="B113" s="36"/>
      <c r="C113" s="36"/>
      <c r="D113" s="99"/>
      <c r="E113" s="36"/>
      <c r="F113" s="36"/>
      <c r="G113" s="36"/>
      <c r="H113" s="36"/>
      <c r="I113" s="36"/>
      <c r="J113" s="36"/>
      <c r="K113" s="36"/>
      <c r="L113" s="36"/>
      <c r="M113" s="36"/>
      <c r="N113" s="36"/>
      <c r="O113" s="36"/>
      <c r="P113" s="36"/>
      <c r="Q113" s="36"/>
      <c r="R113" s="36"/>
      <c r="S113" s="36"/>
      <c r="T113" s="36"/>
      <c r="U113" s="36"/>
      <c r="V113" s="36"/>
      <c r="W113" s="36"/>
    </row>
    <row r="114" spans="1:23" x14ac:dyDescent="0.25">
      <c r="A114" s="36"/>
      <c r="B114" s="36"/>
      <c r="C114" s="36"/>
      <c r="D114" s="99"/>
      <c r="E114" s="36"/>
      <c r="F114" s="36"/>
      <c r="G114" s="36"/>
      <c r="H114" s="36"/>
      <c r="I114" s="36"/>
      <c r="J114" s="36"/>
      <c r="K114" s="36"/>
      <c r="L114" s="36"/>
      <c r="M114" s="36"/>
      <c r="N114" s="36"/>
      <c r="O114" s="36"/>
      <c r="P114" s="36"/>
      <c r="Q114" s="36"/>
      <c r="R114" s="36"/>
      <c r="S114" s="36"/>
      <c r="T114" s="36"/>
      <c r="U114" s="36"/>
      <c r="V114" s="36"/>
      <c r="W114" s="36"/>
    </row>
    <row r="115" spans="1:23" x14ac:dyDescent="0.25">
      <c r="A115" s="36"/>
      <c r="B115" s="36"/>
      <c r="C115" s="36"/>
      <c r="D115" s="99"/>
      <c r="E115" s="36"/>
      <c r="F115" s="36"/>
      <c r="G115" s="36"/>
      <c r="H115" s="36"/>
      <c r="I115" s="36"/>
      <c r="J115" s="36"/>
      <c r="K115" s="36"/>
      <c r="L115" s="36"/>
      <c r="M115" s="36"/>
      <c r="N115" s="36"/>
      <c r="O115" s="36"/>
      <c r="P115" s="36"/>
      <c r="Q115" s="36"/>
      <c r="R115" s="36"/>
      <c r="S115" s="36"/>
      <c r="T115" s="36"/>
      <c r="U115" s="36"/>
      <c r="V115" s="36"/>
      <c r="W115" s="36"/>
    </row>
    <row r="116" spans="1:23" x14ac:dyDescent="0.25">
      <c r="A116" s="36"/>
      <c r="B116" s="36"/>
      <c r="C116" s="36"/>
      <c r="D116" s="99"/>
      <c r="E116" s="36"/>
      <c r="F116" s="36"/>
      <c r="G116" s="36"/>
      <c r="H116" s="36"/>
      <c r="I116" s="36"/>
      <c r="J116" s="36"/>
      <c r="K116" s="36"/>
      <c r="L116" s="36"/>
      <c r="M116" s="36"/>
      <c r="N116" s="36"/>
      <c r="O116" s="36"/>
      <c r="P116" s="36"/>
      <c r="Q116" s="36"/>
      <c r="R116" s="36"/>
      <c r="S116" s="36"/>
      <c r="T116" s="36"/>
      <c r="U116" s="36"/>
      <c r="V116" s="36"/>
      <c r="W116" s="36"/>
    </row>
    <row r="117" spans="1:23" x14ac:dyDescent="0.25">
      <c r="A117" s="36"/>
      <c r="B117" s="36"/>
      <c r="C117" s="36"/>
      <c r="D117" s="99"/>
      <c r="E117" s="36"/>
      <c r="F117" s="36"/>
      <c r="G117" s="36"/>
      <c r="H117" s="36"/>
      <c r="I117" s="36"/>
      <c r="J117" s="36"/>
      <c r="K117" s="36"/>
      <c r="L117" s="36"/>
      <c r="M117" s="36"/>
      <c r="N117" s="36"/>
      <c r="O117" s="36"/>
      <c r="P117" s="36"/>
      <c r="Q117" s="36"/>
      <c r="R117" s="36"/>
      <c r="S117" s="36"/>
      <c r="T117" s="36"/>
      <c r="U117" s="36"/>
      <c r="V117" s="36"/>
      <c r="W117" s="36"/>
    </row>
    <row r="118" spans="1:23" x14ac:dyDescent="0.25">
      <c r="A118" s="36"/>
      <c r="B118" s="36"/>
      <c r="C118" s="36"/>
      <c r="D118" s="99"/>
      <c r="E118" s="36"/>
      <c r="F118" s="36"/>
      <c r="G118" s="36"/>
      <c r="H118" s="36"/>
      <c r="I118" s="36"/>
      <c r="J118" s="36"/>
      <c r="K118" s="36"/>
      <c r="L118" s="36"/>
      <c r="M118" s="36"/>
      <c r="N118" s="36"/>
      <c r="O118" s="36"/>
      <c r="P118" s="36"/>
      <c r="Q118" s="36"/>
      <c r="R118" s="36"/>
      <c r="S118" s="36"/>
      <c r="T118" s="36"/>
      <c r="U118" s="36"/>
      <c r="V118" s="36"/>
      <c r="W118" s="36"/>
    </row>
    <row r="119" spans="1:23" x14ac:dyDescent="0.25">
      <c r="A119" s="36"/>
      <c r="B119" s="36"/>
      <c r="C119" s="36"/>
      <c r="D119" s="99"/>
      <c r="E119" s="36"/>
      <c r="F119" s="36"/>
      <c r="G119" s="36"/>
      <c r="H119" s="36"/>
      <c r="I119" s="36"/>
      <c r="J119" s="36"/>
      <c r="K119" s="36"/>
      <c r="L119" s="36"/>
      <c r="M119" s="36"/>
      <c r="N119" s="36"/>
      <c r="O119" s="36"/>
      <c r="P119" s="36"/>
      <c r="Q119" s="36"/>
      <c r="R119" s="36"/>
      <c r="S119" s="36"/>
      <c r="T119" s="36"/>
      <c r="U119" s="36"/>
      <c r="V119" s="36"/>
      <c r="W119" s="36"/>
    </row>
    <row r="120" spans="1:23" x14ac:dyDescent="0.25">
      <c r="A120" s="36"/>
      <c r="B120" s="36"/>
      <c r="C120" s="36"/>
      <c r="D120" s="99"/>
      <c r="E120" s="36"/>
      <c r="F120" s="36"/>
      <c r="G120" s="36"/>
      <c r="H120" s="36"/>
      <c r="I120" s="36"/>
      <c r="J120" s="36"/>
      <c r="K120" s="36"/>
      <c r="L120" s="36"/>
      <c r="M120" s="36"/>
      <c r="N120" s="36"/>
      <c r="O120" s="36"/>
      <c r="P120" s="36"/>
      <c r="Q120" s="36"/>
      <c r="R120" s="36"/>
      <c r="S120" s="36"/>
      <c r="T120" s="36"/>
      <c r="U120" s="36"/>
      <c r="V120" s="36"/>
      <c r="W120" s="36"/>
    </row>
    <row r="121" spans="1:23" x14ac:dyDescent="0.25">
      <c r="A121" s="36"/>
      <c r="B121" s="36"/>
      <c r="C121" s="36"/>
      <c r="D121" s="99"/>
      <c r="E121" s="36"/>
      <c r="F121" s="36"/>
      <c r="G121" s="36"/>
      <c r="H121" s="36"/>
      <c r="I121" s="36"/>
      <c r="J121" s="36"/>
      <c r="K121" s="36"/>
      <c r="L121" s="36"/>
      <c r="M121" s="36"/>
      <c r="N121" s="36"/>
      <c r="O121" s="36"/>
      <c r="P121" s="36"/>
      <c r="Q121" s="36"/>
      <c r="R121" s="36"/>
      <c r="S121" s="36"/>
      <c r="T121" s="36"/>
      <c r="U121" s="36"/>
      <c r="V121" s="36"/>
      <c r="W121" s="36"/>
    </row>
    <row r="122" spans="1:23" x14ac:dyDescent="0.25">
      <c r="A122" s="36"/>
      <c r="B122" s="36"/>
      <c r="C122" s="36"/>
      <c r="D122" s="99"/>
      <c r="E122" s="36"/>
      <c r="F122" s="36"/>
      <c r="G122" s="36"/>
      <c r="H122" s="36"/>
      <c r="I122" s="36"/>
      <c r="J122" s="36"/>
      <c r="K122" s="36"/>
      <c r="L122" s="36"/>
      <c r="M122" s="36"/>
      <c r="N122" s="36"/>
      <c r="O122" s="36"/>
      <c r="P122" s="36"/>
      <c r="Q122" s="36"/>
      <c r="R122" s="36"/>
      <c r="S122" s="36"/>
      <c r="T122" s="36"/>
      <c r="U122" s="36"/>
      <c r="V122" s="36"/>
      <c r="W122" s="36"/>
    </row>
    <row r="123" spans="1:23" x14ac:dyDescent="0.25">
      <c r="A123" s="36"/>
      <c r="B123" s="36"/>
      <c r="C123" s="36"/>
      <c r="D123" s="99"/>
      <c r="E123" s="36"/>
      <c r="F123" s="36"/>
      <c r="G123" s="36"/>
      <c r="H123" s="36"/>
      <c r="I123" s="36"/>
      <c r="J123" s="36"/>
      <c r="K123" s="36"/>
      <c r="L123" s="36"/>
      <c r="M123" s="36"/>
      <c r="N123" s="36"/>
      <c r="O123" s="36"/>
      <c r="P123" s="36"/>
      <c r="Q123" s="36"/>
      <c r="R123" s="36"/>
      <c r="S123" s="36"/>
      <c r="T123" s="36"/>
      <c r="U123" s="36"/>
      <c r="V123" s="36"/>
      <c r="W123" s="36"/>
    </row>
    <row r="124" spans="1:23" x14ac:dyDescent="0.25">
      <c r="A124" s="36"/>
      <c r="B124" s="36"/>
      <c r="C124" s="36"/>
      <c r="D124" s="99"/>
      <c r="E124" s="36"/>
      <c r="F124" s="36"/>
      <c r="G124" s="36"/>
      <c r="H124" s="36"/>
      <c r="I124" s="36"/>
      <c r="J124" s="36"/>
      <c r="K124" s="36"/>
      <c r="L124" s="36"/>
      <c r="M124" s="36"/>
      <c r="N124" s="36"/>
      <c r="O124" s="36"/>
      <c r="P124" s="36"/>
      <c r="Q124" s="36"/>
      <c r="R124" s="36"/>
      <c r="S124" s="36"/>
      <c r="T124" s="36"/>
      <c r="U124" s="36"/>
      <c r="V124" s="36"/>
      <c r="W124" s="36"/>
    </row>
    <row r="125" spans="1:23" x14ac:dyDescent="0.25">
      <c r="J125" s="21"/>
      <c r="K125" s="21"/>
      <c r="L125" s="21"/>
    </row>
    <row r="128" spans="1:23" customFormat="1" x14ac:dyDescent="0.25">
      <c r="D128" s="101"/>
      <c r="E128" s="21"/>
      <c r="F128" s="21"/>
      <c r="G128" s="21"/>
      <c r="H128" s="21"/>
      <c r="I128" s="21"/>
    </row>
  </sheetData>
  <sheetProtection algorithmName="SHA-512" hashValue="Gzj0zfnUtbdb4mv36gVlbODfCykUDXQkaOINHzwts7zsxXouuCb+Yj8DmVEUuReu344rsdn++jCj/iBIWwl6QA==" saltValue="+l0k0hhMDjMNhMLID1rbWg==" spinCount="100000" sheet="1" objects="1" scenarios="1"/>
  <mergeCells count="16">
    <mergeCell ref="B10:H10"/>
    <mergeCell ref="B4:H4"/>
    <mergeCell ref="B5:H5"/>
    <mergeCell ref="B6:H6"/>
    <mergeCell ref="B7:H7"/>
    <mergeCell ref="B9:H9"/>
    <mergeCell ref="D21:H21"/>
    <mergeCell ref="B23:C23"/>
    <mergeCell ref="B29:B44"/>
    <mergeCell ref="B45:B65"/>
    <mergeCell ref="B12:C12"/>
    <mergeCell ref="B13:C13"/>
    <mergeCell ref="B15:C15"/>
    <mergeCell ref="B16:C16"/>
    <mergeCell ref="B18:C18"/>
    <mergeCell ref="B19:C19"/>
  </mergeCells>
  <conditionalFormatting sqref="A59">
    <cfRule type="expression" dxfId="123" priority="5">
      <formula>IF($Q86=1,TRUE,FALSE)</formula>
    </cfRule>
  </conditionalFormatting>
  <conditionalFormatting sqref="D23:H23">
    <cfRule type="expression" dxfId="122" priority="6">
      <formula>IF($Q86=1,TRUE,FALSE)</formula>
    </cfRule>
  </conditionalFormatting>
  <conditionalFormatting sqref="H56:H65">
    <cfRule type="cellIs" dxfId="121" priority="4" operator="equal">
      <formula>0</formula>
    </cfRule>
  </conditionalFormatting>
  <conditionalFormatting sqref="H29">
    <cfRule type="cellIs" dxfId="120" priority="2" operator="equal">
      <formula>0</formula>
    </cfRule>
  </conditionalFormatting>
  <conditionalFormatting sqref="H30:H55">
    <cfRule type="cellIs" dxfId="119" priority="3" operator="equal">
      <formula>0</formula>
    </cfRule>
  </conditionalFormatting>
  <conditionalFormatting sqref="G29:H65">
    <cfRule type="expression" dxfId="118" priority="1">
      <formula>ISNA(G29)</formula>
    </cfRule>
  </conditionalFormatting>
  <dataValidations count="1">
    <dataValidation type="list" allowBlank="1" showInputMessage="1" showErrorMessage="1" sqref="D13 D15:D16">
      <formula1>$C$29:$C$65</formula1>
    </dataValidation>
  </dataValidations>
  <pageMargins left="0.25" right="0.25" top="0.75" bottom="0.75" header="0.3" footer="0.3"/>
  <pageSetup orientation="landscape" r:id="rId1"/>
  <rowBreaks count="2" manualBreakCount="2">
    <brk id="24" max="8" man="1"/>
    <brk id="55"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8"/>
  <sheetViews>
    <sheetView zoomScale="110" zoomScaleNormal="110" workbookViewId="0"/>
  </sheetViews>
  <sheetFormatPr defaultColWidth="9.140625" defaultRowHeight="15.75" x14ac:dyDescent="0.25"/>
  <cols>
    <col min="1" max="1" width="3.85546875" style="21" customWidth="1"/>
    <col min="2" max="2" width="16.5703125" style="21" customWidth="1"/>
    <col min="3" max="3" width="21.85546875" style="21" customWidth="1"/>
    <col min="4" max="4" width="15.140625" style="101" customWidth="1"/>
    <col min="5" max="8" width="15.140625" style="21" customWidth="1"/>
    <col min="9" max="9" width="3.85546875" style="21" customWidth="1"/>
    <col min="10" max="10" width="13.140625" customWidth="1"/>
    <col min="11" max="11" width="11.42578125" bestFit="1" customWidth="1"/>
    <col min="12" max="12" width="13.42578125" hidden="1" customWidth="1"/>
    <col min="13" max="13" width="0" style="21" hidden="1" customWidth="1"/>
    <col min="14" max="15" width="15.5703125" style="21" customWidth="1"/>
    <col min="16" max="16" width="25.42578125" style="21" customWidth="1"/>
    <col min="17" max="17" width="16.85546875" style="21" customWidth="1"/>
    <col min="18" max="18" width="14.28515625" style="21" customWidth="1"/>
    <col min="19" max="16384" width="9.140625" style="21"/>
  </cols>
  <sheetData>
    <row r="1" spans="1:23" x14ac:dyDescent="0.25">
      <c r="A1" s="25"/>
      <c r="B1" s="25"/>
      <c r="C1" s="25"/>
      <c r="D1" s="25"/>
      <c r="E1" s="25"/>
      <c r="F1" s="25"/>
      <c r="G1" s="25"/>
      <c r="H1" s="25"/>
      <c r="I1" s="25"/>
      <c r="J1" s="198"/>
      <c r="K1" s="198"/>
      <c r="L1" s="198"/>
      <c r="M1" s="36"/>
      <c r="N1" s="36"/>
      <c r="O1" s="36"/>
      <c r="P1" s="99"/>
      <c r="Q1" s="36"/>
      <c r="R1" s="36"/>
      <c r="S1" s="36"/>
      <c r="T1" s="36"/>
      <c r="U1" s="36"/>
      <c r="V1" s="36"/>
      <c r="W1" s="36"/>
    </row>
    <row r="2" spans="1:23" ht="18.75" x14ac:dyDescent="0.3">
      <c r="A2" s="37" t="s">
        <v>736</v>
      </c>
      <c r="B2" s="38"/>
      <c r="C2" s="38"/>
      <c r="D2" s="39"/>
      <c r="E2" s="38"/>
      <c r="F2" s="38"/>
      <c r="G2" s="38"/>
      <c r="H2" s="38"/>
      <c r="I2" s="38"/>
      <c r="J2" s="198"/>
      <c r="K2" s="198"/>
      <c r="L2" s="198"/>
      <c r="M2" s="36"/>
      <c r="N2" s="36"/>
      <c r="O2" s="36"/>
      <c r="P2" s="36"/>
      <c r="Q2" s="36"/>
      <c r="R2" s="36"/>
      <c r="S2" s="36"/>
      <c r="T2" s="36"/>
      <c r="U2" s="36"/>
      <c r="V2" s="36"/>
      <c r="W2" s="36"/>
    </row>
    <row r="3" spans="1:23" x14ac:dyDescent="0.25">
      <c r="A3" s="25"/>
      <c r="B3" s="25"/>
      <c r="C3" s="25"/>
      <c r="D3" s="35"/>
      <c r="E3" s="25"/>
      <c r="F3" s="25"/>
      <c r="G3" s="25"/>
      <c r="H3" s="25"/>
      <c r="I3" s="25"/>
      <c r="J3" s="198"/>
      <c r="K3" s="198"/>
      <c r="L3" s="198"/>
      <c r="M3" s="36"/>
      <c r="N3" s="36"/>
      <c r="O3" s="36"/>
      <c r="P3" s="36"/>
      <c r="Q3" s="36"/>
      <c r="R3" s="36"/>
      <c r="S3" s="36"/>
      <c r="T3" s="36"/>
      <c r="U3" s="36"/>
      <c r="V3" s="36"/>
      <c r="W3" s="36"/>
    </row>
    <row r="4" spans="1:23" s="69" customFormat="1" ht="15.75" customHeight="1" x14ac:dyDescent="0.25">
      <c r="A4" s="25"/>
      <c r="B4" s="309" t="s">
        <v>645</v>
      </c>
      <c r="C4" s="310"/>
      <c r="D4" s="310"/>
      <c r="E4" s="310"/>
      <c r="F4" s="310"/>
      <c r="G4" s="310"/>
      <c r="H4" s="311"/>
      <c r="I4" s="64"/>
      <c r="J4" s="68"/>
      <c r="K4" s="68"/>
      <c r="L4" s="68"/>
      <c r="M4" s="68"/>
      <c r="N4" s="68"/>
      <c r="O4" s="68"/>
      <c r="P4" s="68"/>
      <c r="Q4" s="68"/>
      <c r="R4" s="68"/>
      <c r="S4" s="68"/>
      <c r="T4" s="68"/>
      <c r="U4" s="68"/>
      <c r="V4" s="68"/>
      <c r="W4" s="68"/>
    </row>
    <row r="5" spans="1:23" s="69" customFormat="1" ht="31.5" customHeight="1" x14ac:dyDescent="0.25">
      <c r="A5" s="25"/>
      <c r="B5" s="285" t="s">
        <v>654</v>
      </c>
      <c r="C5" s="285"/>
      <c r="D5" s="285"/>
      <c r="E5" s="285"/>
      <c r="F5" s="285"/>
      <c r="G5" s="285"/>
      <c r="H5" s="285"/>
      <c r="I5" s="64"/>
      <c r="J5" s="68"/>
      <c r="K5" s="68"/>
      <c r="L5" s="68"/>
      <c r="M5" s="68"/>
      <c r="N5" s="68"/>
      <c r="O5" s="68"/>
      <c r="P5" s="68"/>
      <c r="Q5" s="68"/>
      <c r="R5" s="68"/>
      <c r="S5" s="68"/>
      <c r="T5" s="68"/>
      <c r="U5" s="68"/>
      <c r="V5" s="68"/>
      <c r="W5" s="68"/>
    </row>
    <row r="6" spans="1:23" s="69" customFormat="1" ht="15.75" customHeight="1" x14ac:dyDescent="0.25">
      <c r="A6" s="25"/>
      <c r="B6" s="312" t="s">
        <v>655</v>
      </c>
      <c r="C6" s="312"/>
      <c r="D6" s="312"/>
      <c r="E6" s="312"/>
      <c r="F6" s="312"/>
      <c r="G6" s="312"/>
      <c r="H6" s="312"/>
      <c r="I6" s="64"/>
      <c r="J6" s="68"/>
      <c r="K6" s="68"/>
      <c r="L6" s="68"/>
      <c r="M6" s="68"/>
      <c r="N6" s="68"/>
      <c r="O6" s="68"/>
      <c r="P6" s="68"/>
      <c r="Q6" s="68"/>
      <c r="R6" s="68"/>
      <c r="S6" s="68"/>
      <c r="T6" s="68"/>
      <c r="U6" s="68"/>
      <c r="V6" s="68"/>
      <c r="W6" s="68"/>
    </row>
    <row r="7" spans="1:23" s="69" customFormat="1" ht="31.5" customHeight="1" x14ac:dyDescent="0.25">
      <c r="A7" s="25"/>
      <c r="B7" s="286" t="s">
        <v>733</v>
      </c>
      <c r="C7" s="286"/>
      <c r="D7" s="286"/>
      <c r="E7" s="286"/>
      <c r="F7" s="286"/>
      <c r="G7" s="286"/>
      <c r="H7" s="286"/>
      <c r="I7" s="64"/>
      <c r="J7" s="68"/>
      <c r="K7" s="68"/>
      <c r="L7" s="68"/>
      <c r="M7" s="68"/>
      <c r="N7" s="68"/>
      <c r="O7" s="68"/>
      <c r="P7" s="68"/>
      <c r="Q7" s="68"/>
      <c r="R7" s="68"/>
      <c r="S7" s="68"/>
      <c r="T7" s="68"/>
      <c r="U7" s="68"/>
      <c r="V7" s="68"/>
      <c r="W7" s="68"/>
    </row>
    <row r="8" spans="1:23" s="203" customFormat="1" ht="6.75" x14ac:dyDescent="0.15">
      <c r="A8" s="32"/>
      <c r="B8" s="200"/>
      <c r="C8" s="200"/>
      <c r="D8" s="200"/>
      <c r="E8" s="200"/>
      <c r="F8" s="200"/>
      <c r="G8" s="200"/>
      <c r="H8" s="200"/>
      <c r="I8" s="201"/>
      <c r="J8" s="202"/>
      <c r="K8" s="202"/>
      <c r="L8" s="202"/>
      <c r="M8" s="202"/>
      <c r="N8" s="202"/>
      <c r="O8" s="202"/>
      <c r="P8" s="202"/>
      <c r="Q8" s="202"/>
      <c r="R8" s="202"/>
      <c r="S8" s="202"/>
      <c r="T8" s="202"/>
      <c r="U8" s="202"/>
      <c r="V8" s="202"/>
      <c r="W8" s="202"/>
    </row>
    <row r="9" spans="1:23" s="69" customFormat="1" ht="30.75" customHeight="1" x14ac:dyDescent="0.25">
      <c r="A9" s="25"/>
      <c r="B9" s="286" t="s">
        <v>739</v>
      </c>
      <c r="C9" s="286"/>
      <c r="D9" s="286"/>
      <c r="E9" s="286"/>
      <c r="F9" s="286"/>
      <c r="G9" s="286"/>
      <c r="H9" s="286"/>
      <c r="I9" s="64"/>
      <c r="J9" s="68"/>
      <c r="K9" s="68"/>
      <c r="L9" s="68"/>
      <c r="M9" s="68"/>
      <c r="N9" s="68"/>
      <c r="O9" s="68"/>
      <c r="P9" s="68"/>
      <c r="Q9" s="68"/>
      <c r="R9" s="68"/>
      <c r="S9" s="68"/>
      <c r="T9" s="68"/>
      <c r="U9" s="68"/>
      <c r="V9" s="68"/>
      <c r="W9" s="68"/>
    </row>
    <row r="10" spans="1:23" s="69" customFormat="1" ht="31.5" customHeight="1" x14ac:dyDescent="0.25">
      <c r="A10" s="25"/>
      <c r="B10" s="285" t="s">
        <v>716</v>
      </c>
      <c r="C10" s="285"/>
      <c r="D10" s="285"/>
      <c r="E10" s="285"/>
      <c r="F10" s="285"/>
      <c r="G10" s="285"/>
      <c r="H10" s="285"/>
      <c r="I10" s="64"/>
      <c r="J10" s="68"/>
      <c r="K10" s="68"/>
      <c r="L10" s="68"/>
      <c r="M10" s="68"/>
      <c r="N10" s="68"/>
      <c r="O10" s="68"/>
      <c r="P10" s="68"/>
      <c r="Q10" s="68"/>
      <c r="R10" s="68"/>
      <c r="S10" s="68"/>
      <c r="T10" s="68"/>
      <c r="U10" s="68"/>
      <c r="V10" s="68"/>
      <c r="W10" s="68"/>
    </row>
    <row r="11" spans="1:23" ht="15.75" customHeight="1" x14ac:dyDescent="0.25">
      <c r="A11" s="25"/>
      <c r="B11" s="25"/>
      <c r="C11" s="25"/>
      <c r="D11" s="35"/>
      <c r="E11" s="25"/>
      <c r="F11" s="25"/>
      <c r="G11" s="25"/>
      <c r="H11" s="25"/>
      <c r="I11" s="25"/>
      <c r="J11" s="198"/>
      <c r="K11" s="198"/>
      <c r="L11" s="198"/>
      <c r="M11" s="36"/>
      <c r="N11" s="36"/>
      <c r="O11" s="36"/>
      <c r="P11" s="36"/>
      <c r="Q11" s="36"/>
      <c r="R11" s="36"/>
      <c r="S11" s="36"/>
      <c r="T11" s="36"/>
      <c r="U11" s="36"/>
      <c r="V11" s="36"/>
      <c r="W11" s="36"/>
    </row>
    <row r="12" spans="1:23" x14ac:dyDescent="0.25">
      <c r="A12" s="25"/>
      <c r="B12" s="318" t="s">
        <v>656</v>
      </c>
      <c r="C12" s="318"/>
      <c r="D12" s="204"/>
      <c r="E12" s="25"/>
      <c r="F12" s="25"/>
      <c r="G12" s="25"/>
      <c r="H12" s="25"/>
      <c r="I12" s="25"/>
      <c r="J12" s="198"/>
      <c r="K12" s="198"/>
      <c r="L12" s="198"/>
      <c r="M12" s="36"/>
      <c r="N12" s="36"/>
      <c r="O12" s="36"/>
      <c r="P12" s="36"/>
      <c r="Q12" s="36"/>
      <c r="R12" s="36"/>
      <c r="S12" s="36"/>
      <c r="T12" s="36"/>
      <c r="U12" s="36"/>
      <c r="V12" s="36"/>
      <c r="W12" s="36"/>
    </row>
    <row r="13" spans="1:23" ht="15.75" customHeight="1" x14ac:dyDescent="0.25">
      <c r="A13" s="25"/>
      <c r="B13" s="319" t="s">
        <v>657</v>
      </c>
      <c r="C13" s="319"/>
      <c r="D13" s="205"/>
      <c r="E13" s="25"/>
      <c r="F13" s="25"/>
      <c r="G13" s="25"/>
      <c r="H13" s="25"/>
      <c r="I13" s="25"/>
      <c r="J13" s="198"/>
      <c r="K13" s="198"/>
      <c r="L13" s="198"/>
      <c r="M13" s="36"/>
      <c r="N13" s="36"/>
      <c r="O13" s="36"/>
      <c r="P13" s="36"/>
      <c r="Q13" s="36"/>
      <c r="R13" s="36"/>
      <c r="S13" s="36"/>
      <c r="T13" s="36"/>
      <c r="U13" s="36"/>
      <c r="V13" s="36"/>
      <c r="W13" s="36"/>
    </row>
    <row r="14" spans="1:23" s="34" customFormat="1" ht="6.75" x14ac:dyDescent="0.15">
      <c r="A14" s="32"/>
      <c r="B14" s="206"/>
      <c r="C14" s="206"/>
      <c r="D14" s="207"/>
      <c r="E14" s="32"/>
      <c r="F14" s="32"/>
      <c r="G14" s="32"/>
      <c r="H14" s="32"/>
      <c r="I14" s="32"/>
      <c r="J14" s="47"/>
      <c r="K14" s="47"/>
      <c r="L14" s="47"/>
      <c r="M14" s="47"/>
      <c r="N14" s="47"/>
      <c r="O14" s="47"/>
      <c r="P14" s="47"/>
      <c r="Q14" s="47"/>
      <c r="R14" s="47"/>
      <c r="S14" s="47"/>
      <c r="T14" s="47"/>
      <c r="U14" s="47"/>
      <c r="V14" s="47"/>
      <c r="W14" s="47"/>
    </row>
    <row r="15" spans="1:23" x14ac:dyDescent="0.25">
      <c r="A15" s="25"/>
      <c r="B15" s="318" t="s">
        <v>658</v>
      </c>
      <c r="C15" s="318"/>
      <c r="D15" s="205"/>
      <c r="E15" s="25"/>
      <c r="F15" s="25"/>
      <c r="G15" s="25"/>
      <c r="H15" s="25"/>
      <c r="I15" s="25"/>
      <c r="J15" s="198"/>
      <c r="K15" s="198"/>
      <c r="L15" s="198"/>
      <c r="M15" s="36"/>
      <c r="N15" s="36"/>
      <c r="O15" s="36"/>
      <c r="P15" s="36"/>
      <c r="Q15" s="36"/>
      <c r="R15" s="36"/>
      <c r="S15" s="36"/>
      <c r="T15" s="36"/>
      <c r="U15" s="36"/>
      <c r="V15" s="36"/>
      <c r="W15" s="36"/>
    </row>
    <row r="16" spans="1:23" ht="15.75" customHeight="1" x14ac:dyDescent="0.25">
      <c r="A16" s="25"/>
      <c r="B16" s="318" t="s">
        <v>659</v>
      </c>
      <c r="C16" s="318"/>
      <c r="D16" s="205"/>
      <c r="E16" s="25"/>
      <c r="F16" s="25"/>
      <c r="G16" s="25"/>
      <c r="H16" s="25"/>
      <c r="I16" s="25"/>
      <c r="J16" s="198"/>
      <c r="K16" s="198"/>
      <c r="L16" s="198"/>
      <c r="M16" s="36"/>
      <c r="N16" s="36"/>
      <c r="O16" s="36"/>
      <c r="P16" s="36"/>
      <c r="Q16" s="36"/>
      <c r="R16" s="36"/>
      <c r="S16" s="36"/>
      <c r="T16" s="36"/>
      <c r="U16" s="36"/>
      <c r="V16" s="36"/>
      <c r="W16" s="36"/>
    </row>
    <row r="17" spans="1:23" x14ac:dyDescent="0.25">
      <c r="A17" s="25"/>
      <c r="B17" s="25"/>
      <c r="C17" s="25"/>
      <c r="E17" s="25"/>
      <c r="F17" s="25"/>
      <c r="G17" s="25"/>
      <c r="H17" s="25"/>
      <c r="I17" s="25"/>
      <c r="J17" s="198"/>
      <c r="K17" s="198"/>
      <c r="L17" s="198"/>
      <c r="M17" s="36"/>
      <c r="N17" s="36"/>
      <c r="O17" s="36"/>
      <c r="P17" s="36"/>
      <c r="Q17" s="36"/>
      <c r="R17" s="36"/>
      <c r="S17" s="36"/>
      <c r="T17" s="36"/>
      <c r="U17" s="36"/>
      <c r="V17" s="36"/>
      <c r="W17" s="36"/>
    </row>
    <row r="18" spans="1:23" x14ac:dyDescent="0.25">
      <c r="A18" s="25"/>
      <c r="B18" s="296" t="s">
        <v>712</v>
      </c>
      <c r="C18" s="296"/>
      <c r="D18" s="242" t="e">
        <f>D12*(1/(VLOOKUP($D$13,$C$29:$E$55,3,FALSE)))</f>
        <v>#N/A</v>
      </c>
      <c r="E18" s="25"/>
      <c r="F18" s="25"/>
      <c r="G18" s="25"/>
      <c r="H18" s="25"/>
      <c r="I18" s="25"/>
      <c r="J18" s="198"/>
      <c r="K18" s="198"/>
      <c r="L18" s="198"/>
      <c r="M18" s="36"/>
      <c r="N18" s="36"/>
      <c r="O18" s="36"/>
      <c r="P18" s="36"/>
      <c r="Q18" s="36"/>
      <c r="R18" s="36"/>
      <c r="S18" s="36"/>
      <c r="T18" s="36"/>
      <c r="U18" s="36"/>
      <c r="V18" s="36"/>
      <c r="W18" s="36"/>
    </row>
    <row r="19" spans="1:23" x14ac:dyDescent="0.25">
      <c r="A19" s="25"/>
      <c r="B19" s="313" t="s">
        <v>711</v>
      </c>
      <c r="C19" s="315"/>
      <c r="D19" s="256" t="e">
        <f>VLOOKUP(D16,L20:M57,2,FALSE)-VLOOKUP(D15,L20:M57,2,FALSE)+1</f>
        <v>#N/A</v>
      </c>
      <c r="E19" s="25"/>
      <c r="F19" s="25"/>
      <c r="G19" s="25"/>
      <c r="H19" s="25"/>
      <c r="I19" s="25"/>
      <c r="J19" s="198"/>
      <c r="K19" s="198"/>
      <c r="L19" s="198"/>
      <c r="M19" s="36"/>
      <c r="N19" s="36"/>
      <c r="O19" s="36"/>
      <c r="P19" s="36"/>
      <c r="Q19" s="36"/>
      <c r="R19" s="36"/>
      <c r="S19" s="36"/>
      <c r="T19" s="36"/>
      <c r="U19" s="36"/>
      <c r="V19" s="36"/>
      <c r="W19" s="36"/>
    </row>
    <row r="20" spans="1:23" x14ac:dyDescent="0.25">
      <c r="A20" s="25"/>
      <c r="B20" s="25"/>
      <c r="C20" s="25"/>
      <c r="E20" s="25"/>
      <c r="F20" s="25"/>
      <c r="G20" s="25"/>
      <c r="H20" s="25"/>
      <c r="I20" s="25"/>
      <c r="J20" s="198"/>
      <c r="K20" s="198"/>
      <c r="L20" s="198" t="s">
        <v>713</v>
      </c>
      <c r="M20" s="36" t="s">
        <v>714</v>
      </c>
      <c r="N20" s="36"/>
      <c r="O20" s="36"/>
      <c r="P20" s="36"/>
      <c r="Q20" s="36"/>
      <c r="R20" s="36"/>
      <c r="S20" s="36"/>
      <c r="T20" s="36"/>
      <c r="U20" s="36"/>
      <c r="V20" s="36"/>
      <c r="W20" s="36"/>
    </row>
    <row r="21" spans="1:23" x14ac:dyDescent="0.25">
      <c r="A21" s="25"/>
      <c r="B21" s="25"/>
      <c r="C21" s="25"/>
      <c r="D21" s="313" t="s">
        <v>660</v>
      </c>
      <c r="E21" s="314"/>
      <c r="F21" s="314"/>
      <c r="G21" s="314"/>
      <c r="H21" s="315"/>
      <c r="I21" s="25"/>
      <c r="J21" s="198"/>
      <c r="K21" s="198"/>
      <c r="L21" s="198" t="s">
        <v>710</v>
      </c>
      <c r="M21" s="36">
        <v>1</v>
      </c>
      <c r="N21" s="36"/>
      <c r="O21" s="36"/>
      <c r="P21" s="36"/>
      <c r="Q21" s="36"/>
      <c r="R21" s="36"/>
      <c r="S21" s="36"/>
      <c r="T21" s="36"/>
      <c r="U21" s="36"/>
      <c r="V21" s="36"/>
      <c r="W21" s="36"/>
    </row>
    <row r="22" spans="1:23" ht="32.25" thickBot="1" x14ac:dyDescent="0.3">
      <c r="A22" s="25"/>
      <c r="B22" s="25"/>
      <c r="C22" s="25"/>
      <c r="D22" s="57" t="s">
        <v>607</v>
      </c>
      <c r="E22" s="57" t="s">
        <v>608</v>
      </c>
      <c r="F22" s="57" t="s">
        <v>609</v>
      </c>
      <c r="G22" s="57" t="s">
        <v>610</v>
      </c>
      <c r="H22" s="57" t="s">
        <v>661</v>
      </c>
      <c r="I22" s="25"/>
      <c r="J22" s="198"/>
      <c r="K22" s="198"/>
      <c r="L22" s="198" t="s">
        <v>667</v>
      </c>
      <c r="M22" s="36">
        <v>2</v>
      </c>
      <c r="N22" s="36"/>
      <c r="O22" s="36"/>
      <c r="P22" s="36"/>
      <c r="Q22" s="36"/>
      <c r="R22" s="36"/>
      <c r="S22" s="36"/>
      <c r="T22" s="36"/>
      <c r="U22" s="36"/>
      <c r="V22" s="36"/>
      <c r="W22" s="36"/>
    </row>
    <row r="23" spans="1:23" ht="16.5" thickBot="1" x14ac:dyDescent="0.3">
      <c r="A23" s="25"/>
      <c r="B23" s="316" t="s">
        <v>734</v>
      </c>
      <c r="C23" s="317"/>
      <c r="D23" s="252">
        <f>IFERROR(H35,"")</f>
        <v>0</v>
      </c>
      <c r="E23" s="253">
        <f>IFERROR(SUM(H36:H40),"")</f>
        <v>0</v>
      </c>
      <c r="F23" s="253">
        <f>IFERROR(SUM(H41:H45),"")</f>
        <v>0</v>
      </c>
      <c r="G23" s="253">
        <f>IFERROR(SUM(H46:H50),"")</f>
        <v>0</v>
      </c>
      <c r="H23" s="254">
        <f>IFERROR(SUM(H51:H55),"")</f>
        <v>0</v>
      </c>
      <c r="I23" s="25"/>
      <c r="J23" s="198"/>
      <c r="K23" s="198"/>
      <c r="L23" s="198" t="s">
        <v>668</v>
      </c>
      <c r="M23" s="36">
        <v>3</v>
      </c>
      <c r="N23" s="36"/>
      <c r="O23" s="36"/>
      <c r="P23" s="36"/>
      <c r="Q23" s="36"/>
      <c r="R23" s="36"/>
      <c r="S23" s="36"/>
      <c r="T23" s="36"/>
      <c r="U23" s="36"/>
      <c r="V23" s="36"/>
      <c r="W23" s="36"/>
    </row>
    <row r="24" spans="1:23" x14ac:dyDescent="0.25">
      <c r="A24" s="25"/>
      <c r="B24" s="25"/>
      <c r="C24" s="25"/>
      <c r="D24" s="35"/>
      <c r="E24" s="25"/>
      <c r="F24" s="25"/>
      <c r="G24" s="25"/>
      <c r="H24" s="25"/>
      <c r="I24" s="25"/>
      <c r="J24" s="198"/>
      <c r="K24" s="198"/>
      <c r="L24" s="198" t="s">
        <v>669</v>
      </c>
      <c r="M24" s="36">
        <v>4</v>
      </c>
      <c r="N24" s="36"/>
      <c r="O24" s="36"/>
      <c r="P24" s="36"/>
      <c r="Q24" s="36"/>
      <c r="R24" s="36"/>
      <c r="S24" s="36"/>
      <c r="T24" s="36"/>
      <c r="U24" s="36"/>
      <c r="V24" s="36"/>
      <c r="W24" s="36"/>
    </row>
    <row r="25" spans="1:23" x14ac:dyDescent="0.25">
      <c r="A25" s="25"/>
      <c r="B25" s="25"/>
      <c r="C25" s="25"/>
      <c r="D25" s="35"/>
      <c r="E25" s="25"/>
      <c r="F25" s="25"/>
      <c r="G25" s="25"/>
      <c r="H25" s="25"/>
      <c r="I25" s="25"/>
      <c r="J25" s="198"/>
      <c r="K25" s="198"/>
      <c r="L25" s="198" t="s">
        <v>670</v>
      </c>
      <c r="M25" s="36">
        <v>5</v>
      </c>
      <c r="N25" s="36"/>
      <c r="O25" s="36"/>
      <c r="P25" s="36"/>
      <c r="Q25" s="36"/>
      <c r="R25" s="36"/>
      <c r="S25" s="36"/>
      <c r="T25" s="36"/>
      <c r="U25" s="36"/>
      <c r="V25" s="36"/>
      <c r="W25" s="36"/>
    </row>
    <row r="26" spans="1:23" x14ac:dyDescent="0.25">
      <c r="A26" s="49" t="s">
        <v>735</v>
      </c>
      <c r="B26" s="38"/>
      <c r="C26" s="38"/>
      <c r="D26" s="39"/>
      <c r="E26" s="38"/>
      <c r="F26" s="38"/>
      <c r="G26" s="199"/>
      <c r="H26" s="199"/>
      <c r="I26" s="38"/>
      <c r="J26" s="36"/>
      <c r="K26" s="36"/>
      <c r="L26" s="36" t="s">
        <v>603</v>
      </c>
      <c r="M26" s="36">
        <v>6</v>
      </c>
      <c r="N26" s="36"/>
      <c r="O26" s="36"/>
      <c r="P26" s="36"/>
      <c r="Q26" s="36"/>
      <c r="R26" s="36"/>
      <c r="S26" s="36"/>
      <c r="T26" s="36"/>
      <c r="U26" s="36"/>
      <c r="V26" s="36"/>
      <c r="W26" s="36"/>
    </row>
    <row r="27" spans="1:23" x14ac:dyDescent="0.25">
      <c r="A27" s="50"/>
      <c r="B27" s="25"/>
      <c r="C27" s="25"/>
      <c r="D27" s="35"/>
      <c r="E27" s="25"/>
      <c r="F27" s="25"/>
      <c r="G27" s="197"/>
      <c r="H27" s="197"/>
      <c r="I27" s="25"/>
      <c r="J27" s="36"/>
      <c r="K27" s="36"/>
      <c r="L27" s="36" t="s">
        <v>604</v>
      </c>
      <c r="M27" s="36">
        <v>7</v>
      </c>
      <c r="N27" s="36"/>
      <c r="O27" s="36"/>
      <c r="P27" s="36"/>
      <c r="Q27" s="36"/>
      <c r="R27" s="36"/>
      <c r="S27" s="36"/>
      <c r="T27" s="36"/>
      <c r="U27" s="36"/>
      <c r="V27" s="36"/>
      <c r="W27" s="36"/>
    </row>
    <row r="28" spans="1:23" ht="31.5" x14ac:dyDescent="0.25">
      <c r="A28" s="45"/>
      <c r="B28" s="65"/>
      <c r="C28" s="251" t="s">
        <v>600</v>
      </c>
      <c r="D28" s="66" t="s">
        <v>663</v>
      </c>
      <c r="E28" s="210" t="s">
        <v>664</v>
      </c>
      <c r="F28" s="66" t="s">
        <v>618</v>
      </c>
      <c r="G28" s="102" t="s">
        <v>665</v>
      </c>
      <c r="H28" s="251" t="s">
        <v>666</v>
      </c>
      <c r="I28" s="25"/>
      <c r="J28" s="36"/>
      <c r="K28" s="36"/>
      <c r="L28" s="36" t="s">
        <v>623</v>
      </c>
      <c r="M28" s="36">
        <v>8</v>
      </c>
      <c r="N28" s="36"/>
      <c r="O28" s="36"/>
      <c r="P28" s="36"/>
      <c r="Q28" s="36"/>
      <c r="R28" s="36"/>
      <c r="S28" s="36"/>
      <c r="T28" s="36"/>
      <c r="U28" s="36"/>
      <c r="V28" s="36"/>
      <c r="W28" s="36"/>
    </row>
    <row r="29" spans="1:23" x14ac:dyDescent="0.25">
      <c r="A29" s="25"/>
      <c r="B29" s="297" t="s">
        <v>622</v>
      </c>
      <c r="C29" s="78" t="s">
        <v>710</v>
      </c>
      <c r="D29" s="211">
        <v>104.42024498938801</v>
      </c>
      <c r="E29" s="88">
        <f t="shared" ref="E29:E65" si="0">D29/D$36</f>
        <v>0.78506902504638743</v>
      </c>
      <c r="F29" s="31"/>
      <c r="G29" s="212" t="str">
        <f>IFERROR(IF(AND(VLOOKUP(C29,L$20:M$57,2,FALSE)&gt;=VLOOKUP(D$15,L$20:M$57,2,FALSE),VLOOKUP(C29,L$20:M$57,2,FALSE)&lt;=VLOOKUP(D$16,L$20:M$57,2,FALSE)),"Yes","No"),"")</f>
        <v/>
      </c>
      <c r="H29" s="241">
        <f t="shared" ref="H29:H36" si="1">IF(G29="Yes",D$18/D$19*E29,0)</f>
        <v>0</v>
      </c>
      <c r="I29" s="25"/>
      <c r="J29" s="36"/>
      <c r="K29" s="36"/>
      <c r="L29" s="36" t="s">
        <v>624</v>
      </c>
      <c r="M29" s="36">
        <v>9</v>
      </c>
      <c r="N29" s="36"/>
      <c r="O29" s="36"/>
      <c r="P29" s="36"/>
      <c r="Q29" s="36"/>
      <c r="R29" s="36"/>
      <c r="S29" s="36"/>
      <c r="T29" s="36"/>
      <c r="U29" s="36"/>
      <c r="V29" s="36"/>
      <c r="W29" s="36"/>
    </row>
    <row r="30" spans="1:23" x14ac:dyDescent="0.25">
      <c r="A30" s="25"/>
      <c r="B30" s="297"/>
      <c r="C30" s="78" t="s">
        <v>667</v>
      </c>
      <c r="D30" s="213">
        <v>106.6089519228065</v>
      </c>
      <c r="E30" s="88">
        <f t="shared" si="0"/>
        <v>0.80152451237555189</v>
      </c>
      <c r="F30" s="31">
        <f t="shared" ref="F30:F44" si="2">(D30-D29)/D29</f>
        <v>2.0960561178925797E-2</v>
      </c>
      <c r="G30" s="214" t="str">
        <f>IFERROR(IF(AND(VLOOKUP(C30,L$20:M$57,2,FALSE)&gt;=VLOOKUP(D$15,L$20:M$57,2,FALSE),VLOOKUP(C30,L$20:M$57,2,FALSE)&lt;=VLOOKUP(D$16,L$20:M$57,2,FALSE)),"Yes","No"),"")</f>
        <v/>
      </c>
      <c r="H30" s="241">
        <f t="shared" si="1"/>
        <v>0</v>
      </c>
      <c r="I30" s="25"/>
      <c r="J30" s="36"/>
      <c r="K30" s="36"/>
      <c r="L30" s="36" t="s">
        <v>625</v>
      </c>
      <c r="M30" s="36">
        <v>10</v>
      </c>
      <c r="N30" s="36"/>
      <c r="O30" s="36"/>
      <c r="P30" s="36"/>
      <c r="Q30" s="36"/>
      <c r="R30" s="36"/>
      <c r="S30" s="36"/>
      <c r="T30" s="36"/>
      <c r="U30" s="36"/>
      <c r="V30" s="36"/>
      <c r="W30" s="36"/>
    </row>
    <row r="31" spans="1:23" x14ac:dyDescent="0.25">
      <c r="A31" s="25"/>
      <c r="B31" s="297"/>
      <c r="C31" s="78" t="s">
        <v>668</v>
      </c>
      <c r="D31" s="213">
        <v>109.61903320061725</v>
      </c>
      <c r="E31" s="88">
        <f t="shared" si="0"/>
        <v>0.82415538797176824</v>
      </c>
      <c r="F31" s="31">
        <f t="shared" si="2"/>
        <v>2.8234789138442122E-2</v>
      </c>
      <c r="G31" s="214" t="str">
        <f>IFERROR(IF(AND(VLOOKUP(C31,L$20:M$57,2,FALSE)&gt;=VLOOKUP(D$15,L$20:M$57,2,FALSE),VLOOKUP(C31,L$20:M$57,2,FALSE)&lt;=VLOOKUP(D$16,L$20:M$57,2,FALSE)),"Yes","No"),"")</f>
        <v/>
      </c>
      <c r="H31" s="241">
        <f t="shared" si="1"/>
        <v>0</v>
      </c>
      <c r="I31" s="25"/>
      <c r="J31" s="36"/>
      <c r="K31" s="36"/>
      <c r="L31" s="36" t="s">
        <v>626</v>
      </c>
      <c r="M31" s="36">
        <v>11</v>
      </c>
      <c r="N31" s="36"/>
      <c r="O31" s="36"/>
      <c r="P31" s="36"/>
      <c r="Q31" s="36"/>
      <c r="R31" s="36"/>
      <c r="S31" s="36"/>
      <c r="T31" s="36"/>
      <c r="U31" s="36"/>
      <c r="V31" s="36"/>
      <c r="W31" s="36"/>
    </row>
    <row r="32" spans="1:23" x14ac:dyDescent="0.25">
      <c r="A32" s="25"/>
      <c r="B32" s="297"/>
      <c r="C32" s="78" t="s">
        <v>669</v>
      </c>
      <c r="D32" s="213">
        <v>115.38712171312325</v>
      </c>
      <c r="E32" s="88">
        <f t="shared" si="0"/>
        <v>0.86752195568432777</v>
      </c>
      <c r="F32" s="31">
        <f t="shared" si="2"/>
        <v>5.2619406904908898E-2</v>
      </c>
      <c r="G32" s="214" t="str">
        <f t="shared" ref="G32:G65" si="3">IFERROR(IF(AND(VLOOKUP(C32,L$20:M$57,2,FALSE)&gt;=VLOOKUP(D$15,L$20:M$57,2,FALSE),VLOOKUP(C32,L$20:M$57,2,FALSE)&lt;=VLOOKUP(D$16,L$20:M$57,2,FALSE)),"Yes","No"),"")</f>
        <v/>
      </c>
      <c r="H32" s="241">
        <f t="shared" si="1"/>
        <v>0</v>
      </c>
      <c r="I32" s="25"/>
      <c r="J32" s="36"/>
      <c r="K32" s="36"/>
      <c r="L32" s="36" t="s">
        <v>627</v>
      </c>
      <c r="M32" s="36">
        <v>12</v>
      </c>
      <c r="N32" s="36"/>
      <c r="O32" s="36"/>
      <c r="P32" s="36"/>
      <c r="Q32" s="36"/>
      <c r="R32" s="36"/>
      <c r="S32" s="36"/>
      <c r="T32" s="36"/>
      <c r="U32" s="36"/>
      <c r="V32" s="36"/>
      <c r="W32" s="36"/>
    </row>
    <row r="33" spans="1:23" x14ac:dyDescent="0.25">
      <c r="A33" s="25"/>
      <c r="B33" s="297"/>
      <c r="C33" s="78" t="s">
        <v>670</v>
      </c>
      <c r="D33" s="213">
        <v>117.67535237939225</v>
      </c>
      <c r="E33" s="88">
        <f t="shared" si="0"/>
        <v>0.88472569829603698</v>
      </c>
      <c r="F33" s="31">
        <f t="shared" si="2"/>
        <v>1.9830901683794713E-2</v>
      </c>
      <c r="G33" s="214" t="str">
        <f t="shared" si="3"/>
        <v/>
      </c>
      <c r="H33" s="241">
        <f t="shared" si="1"/>
        <v>0</v>
      </c>
      <c r="I33" s="25"/>
      <c r="J33" s="36"/>
      <c r="K33" s="36"/>
      <c r="L33" s="36" t="s">
        <v>628</v>
      </c>
      <c r="M33" s="36">
        <v>13</v>
      </c>
      <c r="N33" s="36"/>
      <c r="O33" s="36"/>
      <c r="P33" s="36"/>
      <c r="Q33" s="36"/>
      <c r="R33" s="36"/>
      <c r="S33" s="36"/>
      <c r="T33" s="36"/>
      <c r="U33" s="36"/>
      <c r="V33" s="36"/>
      <c r="W33" s="36"/>
    </row>
    <row r="34" spans="1:23" x14ac:dyDescent="0.25">
      <c r="A34" s="25"/>
      <c r="B34" s="297"/>
      <c r="C34" s="78" t="s">
        <v>603</v>
      </c>
      <c r="D34" s="213">
        <v>123.52437365027001</v>
      </c>
      <c r="E34" s="88">
        <f t="shared" si="0"/>
        <v>0.92870074764657473</v>
      </c>
      <c r="F34" s="31">
        <f t="shared" si="2"/>
        <v>4.9704727052953007E-2</v>
      </c>
      <c r="G34" s="214" t="str">
        <f t="shared" si="3"/>
        <v/>
      </c>
      <c r="H34" s="241">
        <f t="shared" si="1"/>
        <v>0</v>
      </c>
      <c r="I34" s="25"/>
      <c r="J34" s="36"/>
      <c r="K34" s="36"/>
      <c r="L34" s="36" t="s">
        <v>629</v>
      </c>
      <c r="M34" s="36">
        <v>14</v>
      </c>
      <c r="N34" s="36"/>
      <c r="O34" s="36"/>
      <c r="P34" s="36"/>
      <c r="Q34" s="36"/>
      <c r="R34" s="36"/>
      <c r="S34" s="36"/>
      <c r="T34" s="36"/>
      <c r="U34" s="36"/>
      <c r="V34" s="36"/>
      <c r="W34" s="36"/>
    </row>
    <row r="35" spans="1:23" x14ac:dyDescent="0.25">
      <c r="A35" s="25"/>
      <c r="B35" s="297"/>
      <c r="C35" s="251" t="s">
        <v>604</v>
      </c>
      <c r="D35" s="234">
        <v>134.24074999999999</v>
      </c>
      <c r="E35" s="235">
        <f t="shared" si="0"/>
        <v>1.009270326216015</v>
      </c>
      <c r="F35" s="236">
        <f t="shared" si="2"/>
        <v>8.6755156355383473E-2</v>
      </c>
      <c r="G35" s="237" t="str">
        <f t="shared" si="3"/>
        <v/>
      </c>
      <c r="H35" s="242">
        <f t="shared" si="1"/>
        <v>0</v>
      </c>
      <c r="I35" s="25"/>
      <c r="J35" s="36"/>
      <c r="K35" s="36"/>
      <c r="L35" s="36" t="s">
        <v>630</v>
      </c>
      <c r="M35" s="36">
        <v>15</v>
      </c>
      <c r="N35" s="36"/>
      <c r="O35" s="36"/>
      <c r="P35" s="36"/>
      <c r="Q35" s="36"/>
      <c r="R35" s="36"/>
      <c r="S35" s="36"/>
      <c r="T35" s="36"/>
      <c r="U35" s="36"/>
      <c r="V35" s="36"/>
      <c r="W35" s="36"/>
    </row>
    <row r="36" spans="1:23" x14ac:dyDescent="0.25">
      <c r="A36" s="25"/>
      <c r="B36" s="297"/>
      <c r="C36" s="215" t="s">
        <v>623</v>
      </c>
      <c r="D36" s="216">
        <v>133.00772499999999</v>
      </c>
      <c r="E36" s="217">
        <f t="shared" si="0"/>
        <v>1</v>
      </c>
      <c r="F36" s="31">
        <f t="shared" si="2"/>
        <v>-9.1851766322819106E-3</v>
      </c>
      <c r="G36" s="214" t="str">
        <f t="shared" si="3"/>
        <v/>
      </c>
      <c r="H36" s="241">
        <f t="shared" si="1"/>
        <v>0</v>
      </c>
      <c r="I36" s="25"/>
      <c r="J36" s="36"/>
      <c r="K36" s="36"/>
      <c r="L36" s="36" t="s">
        <v>631</v>
      </c>
      <c r="M36" s="36">
        <v>16</v>
      </c>
      <c r="N36" s="36"/>
      <c r="O36" s="36"/>
      <c r="P36" s="36"/>
      <c r="Q36" s="36"/>
      <c r="R36" s="36"/>
      <c r="S36" s="36"/>
      <c r="T36" s="36"/>
      <c r="U36" s="36"/>
      <c r="V36" s="36"/>
      <c r="W36" s="36"/>
    </row>
    <row r="37" spans="1:23" x14ac:dyDescent="0.25">
      <c r="A37" s="25"/>
      <c r="B37" s="297"/>
      <c r="C37" s="78" t="s">
        <v>624</v>
      </c>
      <c r="D37" s="213">
        <v>134.95979999999997</v>
      </c>
      <c r="E37" s="88">
        <f t="shared" si="0"/>
        <v>1.0146764031938744</v>
      </c>
      <c r="F37" s="31">
        <f t="shared" si="2"/>
        <v>1.4676403193874487E-2</v>
      </c>
      <c r="G37" s="214" t="str">
        <f t="shared" si="3"/>
        <v/>
      </c>
      <c r="H37" s="241">
        <f>IF(G37="Yes",D$18/D$19*E37,0)</f>
        <v>0</v>
      </c>
      <c r="I37" s="25"/>
      <c r="J37" s="36"/>
      <c r="K37" s="36"/>
      <c r="L37" s="36" t="s">
        <v>633</v>
      </c>
      <c r="M37" s="36">
        <v>17</v>
      </c>
      <c r="N37" s="36"/>
      <c r="O37" s="36"/>
      <c r="P37" s="36"/>
      <c r="Q37" s="36"/>
      <c r="R37" s="36"/>
      <c r="S37" s="36"/>
      <c r="T37" s="36"/>
      <c r="U37" s="36"/>
      <c r="V37" s="36"/>
      <c r="W37" s="36"/>
    </row>
    <row r="38" spans="1:23" x14ac:dyDescent="0.25">
      <c r="A38" s="25"/>
      <c r="B38" s="297"/>
      <c r="C38" s="78" t="s">
        <v>625</v>
      </c>
      <c r="D38" s="213">
        <v>139.20837499999999</v>
      </c>
      <c r="E38" s="88">
        <f t="shared" si="0"/>
        <v>1.0466187208299367</v>
      </c>
      <c r="F38" s="31">
        <f t="shared" si="2"/>
        <v>3.1480300059721619E-2</v>
      </c>
      <c r="G38" s="214" t="str">
        <f t="shared" si="3"/>
        <v/>
      </c>
      <c r="H38" s="241">
        <f t="shared" ref="H38:H65" si="4">IF(G38="Yes",D$18/D$19*E38,0)</f>
        <v>0</v>
      </c>
      <c r="I38" s="25"/>
      <c r="J38" s="36"/>
      <c r="K38" s="36"/>
      <c r="L38" s="36" t="s">
        <v>634</v>
      </c>
      <c r="M38" s="36">
        <v>18</v>
      </c>
      <c r="N38" s="36"/>
      <c r="O38" s="36"/>
      <c r="P38" s="36"/>
      <c r="Q38" s="36"/>
      <c r="R38" s="36"/>
      <c r="S38" s="36"/>
      <c r="T38" s="36"/>
      <c r="U38" s="36"/>
      <c r="V38" s="36"/>
      <c r="W38" s="36"/>
    </row>
    <row r="39" spans="1:23" x14ac:dyDescent="0.25">
      <c r="A39" s="25"/>
      <c r="B39" s="297"/>
      <c r="C39" s="78" t="s">
        <v>626</v>
      </c>
      <c r="D39" s="213">
        <v>143.536025</v>
      </c>
      <c r="E39" s="88">
        <f t="shared" si="0"/>
        <v>1.0791555528071772</v>
      </c>
      <c r="F39" s="31">
        <f t="shared" si="2"/>
        <v>3.1087569264421095E-2</v>
      </c>
      <c r="G39" s="214" t="str">
        <f t="shared" si="3"/>
        <v/>
      </c>
      <c r="H39" s="241">
        <f t="shared" si="4"/>
        <v>0</v>
      </c>
      <c r="I39" s="25"/>
      <c r="J39" s="36"/>
      <c r="K39" s="36"/>
      <c r="L39" s="36" t="s">
        <v>635</v>
      </c>
      <c r="M39" s="36">
        <v>19</v>
      </c>
      <c r="N39" s="36"/>
      <c r="O39" s="36"/>
      <c r="P39" s="36"/>
      <c r="Q39" s="36"/>
      <c r="R39" s="36"/>
      <c r="S39" s="36"/>
      <c r="T39" s="36"/>
      <c r="U39" s="36"/>
      <c r="V39" s="36"/>
      <c r="W39" s="36"/>
    </row>
    <row r="40" spans="1:23" x14ac:dyDescent="0.25">
      <c r="A40" s="25"/>
      <c r="B40" s="297"/>
      <c r="C40" s="78" t="s">
        <v>627</v>
      </c>
      <c r="D40" s="213">
        <v>148.705625</v>
      </c>
      <c r="E40" s="88">
        <f t="shared" si="0"/>
        <v>1.1180224682438558</v>
      </c>
      <c r="F40" s="31">
        <f t="shared" si="2"/>
        <v>3.6016045449217382E-2</v>
      </c>
      <c r="G40" s="214" t="str">
        <f t="shared" si="3"/>
        <v/>
      </c>
      <c r="H40" s="241">
        <f t="shared" si="4"/>
        <v>0</v>
      </c>
      <c r="I40" s="25"/>
      <c r="J40" s="36"/>
      <c r="K40" s="36"/>
      <c r="L40" s="36" t="s">
        <v>636</v>
      </c>
      <c r="M40" s="36">
        <v>20</v>
      </c>
      <c r="N40" s="36"/>
      <c r="O40" s="36"/>
      <c r="P40" s="36"/>
      <c r="Q40" s="36"/>
      <c r="R40" s="36"/>
      <c r="S40" s="36"/>
      <c r="T40" s="36"/>
      <c r="U40" s="36"/>
      <c r="V40" s="36"/>
      <c r="W40" s="36"/>
    </row>
    <row r="41" spans="1:23" x14ac:dyDescent="0.25">
      <c r="A41" s="25"/>
      <c r="B41" s="297"/>
      <c r="C41" s="102" t="s">
        <v>628</v>
      </c>
      <c r="D41" s="211">
        <v>155.27085</v>
      </c>
      <c r="E41" s="85">
        <f t="shared" si="0"/>
        <v>1.1673821952822665</v>
      </c>
      <c r="F41" s="30">
        <f t="shared" si="2"/>
        <v>4.4149136927402702E-2</v>
      </c>
      <c r="G41" s="212" t="str">
        <f t="shared" si="3"/>
        <v/>
      </c>
      <c r="H41" s="243">
        <f t="shared" si="4"/>
        <v>0</v>
      </c>
      <c r="I41" s="25"/>
      <c r="J41" s="36"/>
      <c r="K41" s="36"/>
      <c r="L41" s="36" t="s">
        <v>637</v>
      </c>
      <c r="M41" s="36">
        <v>21</v>
      </c>
      <c r="N41" s="36"/>
      <c r="O41" s="36"/>
      <c r="P41" s="36"/>
      <c r="Q41" s="36"/>
      <c r="R41" s="36"/>
      <c r="S41" s="36"/>
      <c r="T41" s="36"/>
      <c r="U41" s="36"/>
      <c r="V41" s="36"/>
      <c r="W41" s="36"/>
    </row>
    <row r="42" spans="1:23" x14ac:dyDescent="0.25">
      <c r="A42" s="25"/>
      <c r="B42" s="297"/>
      <c r="C42" s="78" t="s">
        <v>629</v>
      </c>
      <c r="D42" s="213">
        <v>162.6138</v>
      </c>
      <c r="E42" s="88">
        <f t="shared" si="0"/>
        <v>1.2225891390894776</v>
      </c>
      <c r="F42" s="31">
        <f t="shared" si="2"/>
        <v>4.7291233351269744E-2</v>
      </c>
      <c r="G42" s="214" t="str">
        <f t="shared" si="3"/>
        <v/>
      </c>
      <c r="H42" s="241">
        <f t="shared" si="4"/>
        <v>0</v>
      </c>
      <c r="I42" s="25"/>
      <c r="J42" s="36"/>
      <c r="K42" s="36"/>
      <c r="L42" s="36" t="s">
        <v>638</v>
      </c>
      <c r="M42" s="36">
        <v>22</v>
      </c>
      <c r="N42" s="36"/>
      <c r="O42" s="36"/>
      <c r="P42" s="36"/>
      <c r="Q42" s="36"/>
      <c r="R42" s="36"/>
      <c r="S42" s="36"/>
      <c r="T42" s="36"/>
      <c r="U42" s="36"/>
      <c r="V42" s="36"/>
      <c r="W42" s="36"/>
    </row>
    <row r="43" spans="1:23" x14ac:dyDescent="0.25">
      <c r="A43" s="25"/>
      <c r="B43" s="297"/>
      <c r="C43" s="78" t="s">
        <v>630</v>
      </c>
      <c r="D43" s="213">
        <v>169.7345</v>
      </c>
      <c r="E43" s="88">
        <f t="shared" si="0"/>
        <v>1.2761251273187328</v>
      </c>
      <c r="F43" s="31">
        <f t="shared" si="2"/>
        <v>4.3789026515584778E-2</v>
      </c>
      <c r="G43" s="214" t="str">
        <f t="shared" si="3"/>
        <v/>
      </c>
      <c r="H43" s="241">
        <f t="shared" si="4"/>
        <v>0</v>
      </c>
      <c r="I43" s="25"/>
      <c r="J43" s="36"/>
      <c r="K43" s="36"/>
      <c r="L43" s="36" t="s">
        <v>639</v>
      </c>
      <c r="M43" s="36">
        <v>23</v>
      </c>
      <c r="N43" s="36"/>
      <c r="O43" s="36"/>
      <c r="P43" s="36"/>
      <c r="Q43" s="36"/>
      <c r="R43" s="36"/>
      <c r="S43" s="36"/>
      <c r="T43" s="36"/>
      <c r="U43" s="36"/>
      <c r="V43" s="36"/>
      <c r="W43" s="36"/>
    </row>
    <row r="44" spans="1:23" x14ac:dyDescent="0.25">
      <c r="A44" s="25"/>
      <c r="B44" s="297"/>
      <c r="C44" s="78" t="s">
        <v>631</v>
      </c>
      <c r="D44" s="213">
        <v>175.75065000000001</v>
      </c>
      <c r="E44" s="88">
        <f t="shared" si="0"/>
        <v>1.3213567106722561</v>
      </c>
      <c r="F44" s="31">
        <f t="shared" si="2"/>
        <v>3.5444473574906751E-2</v>
      </c>
      <c r="G44" s="240" t="str">
        <f t="shared" si="3"/>
        <v/>
      </c>
      <c r="H44" s="241">
        <f t="shared" si="4"/>
        <v>0</v>
      </c>
      <c r="I44" s="25"/>
      <c r="J44" s="36"/>
      <c r="K44" s="36"/>
      <c r="L44" s="36" t="s">
        <v>640</v>
      </c>
      <c r="M44" s="36">
        <v>24</v>
      </c>
      <c r="N44" s="36"/>
      <c r="O44" s="36"/>
      <c r="P44" s="36"/>
      <c r="Q44" s="36"/>
      <c r="R44" s="36"/>
      <c r="S44" s="36"/>
      <c r="T44" s="36"/>
      <c r="U44" s="36"/>
      <c r="V44" s="36"/>
      <c r="W44" s="36"/>
    </row>
    <row r="45" spans="1:23" ht="15.75" customHeight="1" x14ac:dyDescent="0.25">
      <c r="A45" s="25"/>
      <c r="B45" s="287" t="s">
        <v>632</v>
      </c>
      <c r="C45" s="250" t="s">
        <v>633</v>
      </c>
      <c r="D45" s="227">
        <f t="shared" ref="D45:D65" si="5">D44*(1+F45)</f>
        <v>183.01582741070516</v>
      </c>
      <c r="E45" s="228">
        <f t="shared" si="0"/>
        <v>1.3759789321312366</v>
      </c>
      <c r="F45" s="229">
        <f>AVERAGE(F40:F44)</f>
        <v>4.1337983163676276E-2</v>
      </c>
      <c r="G45" s="239" t="str">
        <f t="shared" si="3"/>
        <v/>
      </c>
      <c r="H45" s="244">
        <f t="shared" si="4"/>
        <v>0</v>
      </c>
      <c r="I45" s="25"/>
      <c r="J45" s="36"/>
      <c r="K45" s="36"/>
      <c r="L45" s="36" t="s">
        <v>641</v>
      </c>
      <c r="M45" s="36">
        <v>25</v>
      </c>
      <c r="N45" s="36"/>
      <c r="O45" s="36"/>
      <c r="P45" s="36"/>
      <c r="Q45" s="36"/>
      <c r="R45" s="36"/>
      <c r="S45" s="36"/>
      <c r="T45" s="36"/>
      <c r="U45" s="36"/>
      <c r="V45" s="36"/>
      <c r="W45" s="36"/>
    </row>
    <row r="46" spans="1:23" x14ac:dyDescent="0.25">
      <c r="A46" s="25"/>
      <c r="B46" s="288"/>
      <c r="C46" s="249" t="s">
        <v>634</v>
      </c>
      <c r="D46" s="222">
        <f t="shared" si="5"/>
        <v>190.77613236974318</v>
      </c>
      <c r="E46" s="223">
        <f t="shared" si="0"/>
        <v>1.4343237008958929</v>
      </c>
      <c r="F46" s="224">
        <f t="shared" ref="F46:F65" si="6">AVERAGE(F41:F45)</f>
        <v>4.2402370706568049E-2</v>
      </c>
      <c r="G46" s="225" t="str">
        <f t="shared" si="3"/>
        <v/>
      </c>
      <c r="H46" s="245">
        <f t="shared" si="4"/>
        <v>0</v>
      </c>
      <c r="I46" s="25"/>
      <c r="J46" s="36"/>
      <c r="K46" s="36"/>
      <c r="L46" s="36" t="s">
        <v>642</v>
      </c>
      <c r="M46" s="36">
        <v>26</v>
      </c>
      <c r="N46" s="36"/>
      <c r="O46" s="36"/>
      <c r="P46" s="36"/>
      <c r="Q46" s="36"/>
      <c r="R46" s="36"/>
      <c r="S46" s="36"/>
      <c r="T46" s="36"/>
      <c r="U46" s="36"/>
      <c r="V46" s="36"/>
      <c r="W46" s="36"/>
    </row>
    <row r="47" spans="1:23" x14ac:dyDescent="0.25">
      <c r="A47" s="25"/>
      <c r="B47" s="288"/>
      <c r="C47" s="249" t="s">
        <v>635</v>
      </c>
      <c r="D47" s="222">
        <f t="shared" si="5"/>
        <v>198.79884439569736</v>
      </c>
      <c r="E47" s="223">
        <f t="shared" si="0"/>
        <v>1.4946413405364039</v>
      </c>
      <c r="F47" s="224">
        <f t="shared" si="6"/>
        <v>4.2053017462401122E-2</v>
      </c>
      <c r="G47" s="225" t="str">
        <f t="shared" si="3"/>
        <v/>
      </c>
      <c r="H47" s="245">
        <f t="shared" si="4"/>
        <v>0</v>
      </c>
      <c r="I47" s="25"/>
      <c r="J47" s="36"/>
      <c r="K47" s="36"/>
      <c r="L47" s="36" t="s">
        <v>643</v>
      </c>
      <c r="M47" s="36">
        <v>27</v>
      </c>
      <c r="N47" s="36"/>
      <c r="O47" s="36"/>
      <c r="P47" s="36"/>
      <c r="Q47" s="36"/>
      <c r="R47" s="36"/>
      <c r="S47" s="36"/>
      <c r="T47" s="36"/>
      <c r="U47" s="36"/>
      <c r="V47" s="36"/>
      <c r="W47" s="36"/>
    </row>
    <row r="48" spans="1:23" x14ac:dyDescent="0.25">
      <c r="A48" s="25"/>
      <c r="B48" s="288"/>
      <c r="C48" s="249" t="s">
        <v>636</v>
      </c>
      <c r="D48" s="222">
        <f t="shared" si="5"/>
        <v>206.95066541749435</v>
      </c>
      <c r="E48" s="223">
        <f t="shared" si="0"/>
        <v>1.5559296681263766</v>
      </c>
      <c r="F48" s="224">
        <f t="shared" si="6"/>
        <v>4.1005374284627395E-2</v>
      </c>
      <c r="G48" s="225" t="str">
        <f t="shared" si="3"/>
        <v/>
      </c>
      <c r="H48" s="245">
        <f t="shared" si="4"/>
        <v>0</v>
      </c>
      <c r="I48" s="25"/>
      <c r="J48" s="36"/>
      <c r="K48" s="36"/>
      <c r="L48" s="36" t="s">
        <v>709</v>
      </c>
      <c r="M48" s="36">
        <v>28</v>
      </c>
      <c r="N48" s="36"/>
      <c r="O48" s="36"/>
      <c r="P48" s="36"/>
      <c r="Q48" s="36"/>
      <c r="R48" s="36"/>
      <c r="S48" s="36"/>
      <c r="T48" s="36"/>
      <c r="U48" s="36"/>
      <c r="V48" s="36"/>
      <c r="W48" s="36"/>
    </row>
    <row r="49" spans="1:23" x14ac:dyDescent="0.25">
      <c r="A49" s="25"/>
      <c r="B49" s="288"/>
      <c r="C49" s="249" t="s">
        <v>637</v>
      </c>
      <c r="D49" s="222">
        <f t="shared" si="5"/>
        <v>215.3215391750939</v>
      </c>
      <c r="E49" s="223">
        <f t="shared" si="0"/>
        <v>1.6188649131100763</v>
      </c>
      <c r="F49" s="224">
        <f t="shared" si="6"/>
        <v>4.0448643838435917E-2</v>
      </c>
      <c r="G49" s="225" t="str">
        <f t="shared" si="3"/>
        <v/>
      </c>
      <c r="H49" s="245">
        <f t="shared" si="4"/>
        <v>0</v>
      </c>
      <c r="I49" s="25"/>
      <c r="J49" s="36"/>
      <c r="K49" s="36"/>
      <c r="L49" s="36" t="s">
        <v>700</v>
      </c>
      <c r="M49" s="36">
        <v>29</v>
      </c>
      <c r="N49" s="36"/>
      <c r="O49" s="36"/>
      <c r="P49" s="36"/>
      <c r="Q49" s="36"/>
      <c r="R49" s="36"/>
      <c r="S49" s="36"/>
      <c r="T49" s="36"/>
      <c r="U49" s="36"/>
      <c r="V49" s="36"/>
      <c r="W49" s="36"/>
    </row>
    <row r="50" spans="1:23" x14ac:dyDescent="0.25">
      <c r="A50" s="25"/>
      <c r="B50" s="288"/>
      <c r="C50" s="249" t="s">
        <v>638</v>
      </c>
      <c r="D50" s="222">
        <f t="shared" si="5"/>
        <v>224.2465045526186</v>
      </c>
      <c r="E50" s="223">
        <f t="shared" si="0"/>
        <v>1.6859660185347778</v>
      </c>
      <c r="F50" s="224">
        <f t="shared" si="6"/>
        <v>4.1449477891141749E-2</v>
      </c>
      <c r="G50" s="226" t="str">
        <f t="shared" si="3"/>
        <v/>
      </c>
      <c r="H50" s="245">
        <f t="shared" si="4"/>
        <v>0</v>
      </c>
      <c r="I50" s="25"/>
      <c r="J50" s="36"/>
      <c r="K50" s="36"/>
      <c r="L50" s="36" t="s">
        <v>701</v>
      </c>
      <c r="M50" s="36">
        <v>30</v>
      </c>
      <c r="N50" s="36"/>
      <c r="O50" s="36"/>
      <c r="P50" s="36"/>
      <c r="Q50" s="36"/>
      <c r="R50" s="36"/>
      <c r="S50" s="36"/>
      <c r="T50" s="36"/>
      <c r="U50" s="36"/>
      <c r="V50" s="36"/>
      <c r="W50" s="36"/>
    </row>
    <row r="51" spans="1:23" x14ac:dyDescent="0.25">
      <c r="A51" s="25"/>
      <c r="B51" s="288"/>
      <c r="C51" s="248" t="s">
        <v>639</v>
      </c>
      <c r="D51" s="219">
        <f t="shared" si="5"/>
        <v>233.54640554582022</v>
      </c>
      <c r="E51" s="220">
        <f t="shared" si="0"/>
        <v>1.7558860250096018</v>
      </c>
      <c r="F51" s="221">
        <f t="shared" si="6"/>
        <v>4.1471776836634847E-2</v>
      </c>
      <c r="G51" s="238" t="str">
        <f t="shared" si="3"/>
        <v/>
      </c>
      <c r="H51" s="246">
        <f t="shared" si="4"/>
        <v>0</v>
      </c>
      <c r="I51" s="25"/>
      <c r="J51" s="36"/>
      <c r="K51" s="36"/>
      <c r="L51" s="36" t="s">
        <v>702</v>
      </c>
      <c r="M51" s="36">
        <v>31</v>
      </c>
      <c r="N51" s="36"/>
      <c r="O51" s="36"/>
      <c r="P51" s="36"/>
      <c r="Q51" s="36"/>
      <c r="R51" s="36"/>
      <c r="S51" s="36"/>
      <c r="T51" s="36"/>
      <c r="U51" s="36"/>
      <c r="V51" s="36"/>
      <c r="W51" s="36"/>
    </row>
    <row r="52" spans="1:23" x14ac:dyDescent="0.25">
      <c r="A52" s="25"/>
      <c r="B52" s="288"/>
      <c r="C52" s="249" t="s">
        <v>640</v>
      </c>
      <c r="D52" s="222">
        <f t="shared" si="5"/>
        <v>243.18852258694551</v>
      </c>
      <c r="E52" s="223">
        <f t="shared" si="0"/>
        <v>1.8283789350351307</v>
      </c>
      <c r="F52" s="224">
        <f t="shared" si="6"/>
        <v>4.1285658062648209E-2</v>
      </c>
      <c r="G52" s="226" t="str">
        <f t="shared" si="3"/>
        <v/>
      </c>
      <c r="H52" s="245">
        <f t="shared" si="4"/>
        <v>0</v>
      </c>
      <c r="I52" s="25"/>
      <c r="J52" s="36"/>
      <c r="K52" s="36"/>
      <c r="L52" s="36" t="s">
        <v>703</v>
      </c>
      <c r="M52" s="36">
        <v>32</v>
      </c>
      <c r="N52" s="36"/>
      <c r="O52" s="36"/>
      <c r="P52" s="36"/>
      <c r="Q52" s="36"/>
      <c r="R52" s="36"/>
      <c r="S52" s="36"/>
      <c r="T52" s="36"/>
      <c r="U52" s="36"/>
      <c r="V52" s="36"/>
      <c r="W52" s="36"/>
    </row>
    <row r="53" spans="1:23" x14ac:dyDescent="0.25">
      <c r="A53" s="25"/>
      <c r="B53" s="288"/>
      <c r="C53" s="249" t="s">
        <v>641</v>
      </c>
      <c r="D53" s="222">
        <f t="shared" si="5"/>
        <v>253.19139817548694</v>
      </c>
      <c r="E53" s="223">
        <f t="shared" si="0"/>
        <v>1.9035841578035182</v>
      </c>
      <c r="F53" s="224">
        <f t="shared" si="6"/>
        <v>4.1132186182697629E-2</v>
      </c>
      <c r="G53" s="226" t="str">
        <f t="shared" si="3"/>
        <v/>
      </c>
      <c r="H53" s="245">
        <f t="shared" si="4"/>
        <v>0</v>
      </c>
      <c r="I53" s="25"/>
      <c r="J53" s="36"/>
      <c r="K53" s="36"/>
      <c r="L53" s="36" t="s">
        <v>704</v>
      </c>
      <c r="M53" s="36">
        <v>33</v>
      </c>
      <c r="N53" s="36"/>
      <c r="O53" s="36"/>
      <c r="P53" s="36"/>
      <c r="Q53" s="36"/>
      <c r="R53" s="36"/>
      <c r="S53" s="36"/>
      <c r="T53" s="36"/>
      <c r="U53" s="36"/>
      <c r="V53" s="36"/>
      <c r="W53" s="36"/>
    </row>
    <row r="54" spans="1:23" x14ac:dyDescent="0.25">
      <c r="A54" s="25"/>
      <c r="B54" s="288"/>
      <c r="C54" s="249" t="s">
        <v>642</v>
      </c>
      <c r="D54" s="222">
        <f t="shared" si="5"/>
        <v>263.61213544145414</v>
      </c>
      <c r="E54" s="223">
        <f t="shared" si="0"/>
        <v>1.9819310152207636</v>
      </c>
      <c r="F54" s="224">
        <f t="shared" si="6"/>
        <v>4.1157548562311672E-2</v>
      </c>
      <c r="G54" s="226" t="str">
        <f t="shared" si="3"/>
        <v/>
      </c>
      <c r="H54" s="245">
        <f t="shared" si="4"/>
        <v>0</v>
      </c>
      <c r="I54" s="25"/>
      <c r="J54" s="36"/>
      <c r="K54" s="36"/>
      <c r="L54" s="36" t="s">
        <v>705</v>
      </c>
      <c r="M54" s="36">
        <v>34</v>
      </c>
      <c r="N54" s="36"/>
      <c r="O54" s="36"/>
      <c r="P54" s="36"/>
      <c r="Q54" s="36"/>
      <c r="R54" s="36"/>
      <c r="S54" s="36"/>
      <c r="T54" s="36"/>
      <c r="U54" s="36"/>
      <c r="V54" s="36"/>
      <c r="W54" s="36"/>
    </row>
    <row r="55" spans="1:23" x14ac:dyDescent="0.25">
      <c r="A55" s="25"/>
      <c r="B55" s="288"/>
      <c r="C55" s="250" t="s">
        <v>643</v>
      </c>
      <c r="D55" s="227">
        <f t="shared" si="5"/>
        <v>274.49913988511759</v>
      </c>
      <c r="E55" s="228">
        <f t="shared" si="0"/>
        <v>2.0637834372786812</v>
      </c>
      <c r="F55" s="229">
        <f t="shared" si="6"/>
        <v>4.1299329507086827E-2</v>
      </c>
      <c r="G55" s="230" t="str">
        <f t="shared" si="3"/>
        <v/>
      </c>
      <c r="H55" s="244">
        <f t="shared" si="4"/>
        <v>0</v>
      </c>
      <c r="I55" s="25"/>
      <c r="J55" s="36"/>
      <c r="K55" s="36"/>
      <c r="L55" s="36" t="s">
        <v>706</v>
      </c>
      <c r="M55" s="36">
        <v>35</v>
      </c>
      <c r="N55" s="36"/>
      <c r="O55" s="36"/>
      <c r="P55" s="36"/>
      <c r="Q55" s="36"/>
      <c r="R55" s="36"/>
      <c r="S55" s="36"/>
      <c r="T55" s="36"/>
      <c r="U55" s="36"/>
      <c r="V55" s="36"/>
      <c r="W55" s="36"/>
    </row>
    <row r="56" spans="1:23" ht="15.75" customHeight="1" x14ac:dyDescent="0.25">
      <c r="A56" s="25"/>
      <c r="B56" s="288"/>
      <c r="C56" s="249" t="s">
        <v>709</v>
      </c>
      <c r="D56" s="222">
        <f t="shared" si="5"/>
        <v>285.82752719218934</v>
      </c>
      <c r="E56" s="223">
        <f t="shared" si="0"/>
        <v>2.1489543347364926</v>
      </c>
      <c r="F56" s="224">
        <f t="shared" si="6"/>
        <v>4.126929983027583E-2</v>
      </c>
      <c r="G56" s="226" t="str">
        <f t="shared" si="3"/>
        <v/>
      </c>
      <c r="H56" s="245">
        <f t="shared" si="4"/>
        <v>0</v>
      </c>
      <c r="I56" s="25"/>
      <c r="J56" s="36"/>
      <c r="K56" s="36"/>
      <c r="L56" s="36" t="s">
        <v>707</v>
      </c>
      <c r="M56" s="36">
        <v>36</v>
      </c>
      <c r="N56" s="36"/>
      <c r="O56" s="36"/>
      <c r="P56" s="36"/>
      <c r="Q56" s="36"/>
      <c r="R56" s="36"/>
      <c r="S56" s="36"/>
      <c r="T56" s="36"/>
      <c r="U56" s="36"/>
      <c r="V56" s="36"/>
      <c r="W56" s="36"/>
    </row>
    <row r="57" spans="1:23" x14ac:dyDescent="0.25">
      <c r="A57" s="25"/>
      <c r="B57" s="288"/>
      <c r="C57" s="249" t="s">
        <v>700</v>
      </c>
      <c r="D57" s="222">
        <f t="shared" si="5"/>
        <v>297.61185441122194</v>
      </c>
      <c r="E57" s="223">
        <f t="shared" si="0"/>
        <v>2.2375531527302037</v>
      </c>
      <c r="F57" s="224">
        <f t="shared" si="6"/>
        <v>4.1228804429004035E-2</v>
      </c>
      <c r="G57" s="226" t="str">
        <f t="shared" si="3"/>
        <v/>
      </c>
      <c r="H57" s="245">
        <f t="shared" si="4"/>
        <v>0</v>
      </c>
      <c r="I57" s="25"/>
      <c r="J57" s="36"/>
      <c r="K57" s="36"/>
      <c r="L57" s="36" t="s">
        <v>708</v>
      </c>
      <c r="M57" s="36">
        <v>37</v>
      </c>
      <c r="N57" s="36"/>
      <c r="O57" s="36"/>
      <c r="P57" s="36"/>
      <c r="Q57" s="36"/>
      <c r="R57" s="36"/>
      <c r="S57" s="36"/>
      <c r="T57" s="36"/>
      <c r="U57" s="36"/>
      <c r="V57" s="36"/>
      <c r="W57" s="36"/>
    </row>
    <row r="58" spans="1:23" x14ac:dyDescent="0.25">
      <c r="A58" s="25"/>
      <c r="B58" s="288"/>
      <c r="C58" s="249" t="s">
        <v>701</v>
      </c>
      <c r="D58" s="222">
        <f t="shared" si="5"/>
        <v>309.87865128942769</v>
      </c>
      <c r="E58" s="223">
        <f t="shared" si="0"/>
        <v>2.3297793514581779</v>
      </c>
      <c r="F58" s="224">
        <f t="shared" si="6"/>
        <v>4.1217433702275201E-2</v>
      </c>
      <c r="G58" s="226" t="str">
        <f t="shared" si="3"/>
        <v/>
      </c>
      <c r="H58" s="245">
        <f t="shared" si="4"/>
        <v>0</v>
      </c>
      <c r="I58" s="25"/>
      <c r="J58" s="36"/>
      <c r="K58" s="36"/>
      <c r="L58" s="36"/>
      <c r="M58" s="36"/>
      <c r="N58" s="36"/>
      <c r="O58" s="36"/>
      <c r="P58" s="36"/>
      <c r="Q58" s="36"/>
      <c r="R58" s="36"/>
      <c r="S58" s="36"/>
      <c r="T58" s="36"/>
      <c r="U58" s="36"/>
      <c r="V58" s="36"/>
      <c r="W58" s="36"/>
    </row>
    <row r="59" spans="1:23" x14ac:dyDescent="0.25">
      <c r="A59" s="25"/>
      <c r="B59" s="288"/>
      <c r="C59" s="249" t="s">
        <v>702</v>
      </c>
      <c r="D59" s="222">
        <f t="shared" si="5"/>
        <v>322.65633733197859</v>
      </c>
      <c r="E59" s="223">
        <f t="shared" si="0"/>
        <v>2.42584659900001</v>
      </c>
      <c r="F59" s="224">
        <f t="shared" si="6"/>
        <v>4.1234483206190713E-2</v>
      </c>
      <c r="G59" s="226" t="str">
        <f t="shared" si="3"/>
        <v/>
      </c>
      <c r="H59" s="245">
        <f t="shared" si="4"/>
        <v>0</v>
      </c>
      <c r="I59" s="25"/>
      <c r="J59" s="36"/>
      <c r="K59" s="36"/>
      <c r="L59" s="36"/>
      <c r="M59" s="36"/>
      <c r="N59" s="36"/>
      <c r="O59" s="36"/>
      <c r="P59" s="36"/>
      <c r="Q59" s="36"/>
      <c r="R59" s="36"/>
      <c r="S59" s="36"/>
      <c r="T59" s="36"/>
      <c r="U59" s="36"/>
      <c r="V59" s="36"/>
      <c r="W59" s="36"/>
    </row>
    <row r="60" spans="1:23" x14ac:dyDescent="0.25">
      <c r="A60" s="25"/>
      <c r="B60" s="288"/>
      <c r="C60" s="249" t="s">
        <v>703</v>
      </c>
      <c r="D60" s="222">
        <f t="shared" si="5"/>
        <v>335.9658693451467</v>
      </c>
      <c r="E60" s="223">
        <f t="shared" si="0"/>
        <v>2.525912456176111</v>
      </c>
      <c r="F60" s="224">
        <f t="shared" si="6"/>
        <v>4.1249870134966518E-2</v>
      </c>
      <c r="G60" s="226" t="str">
        <f t="shared" si="3"/>
        <v/>
      </c>
      <c r="H60" s="245">
        <f t="shared" si="4"/>
        <v>0</v>
      </c>
      <c r="I60" s="25"/>
      <c r="J60" s="36"/>
      <c r="K60" s="36"/>
      <c r="L60" s="36"/>
      <c r="M60" s="36"/>
      <c r="N60" s="36"/>
      <c r="O60" s="36"/>
      <c r="P60" s="36"/>
      <c r="Q60" s="36"/>
      <c r="R60" s="36"/>
      <c r="S60" s="36"/>
      <c r="T60" s="36"/>
      <c r="U60" s="36"/>
      <c r="V60" s="36"/>
      <c r="W60" s="36"/>
    </row>
    <row r="61" spans="1:23" x14ac:dyDescent="0.25">
      <c r="A61" s="25"/>
      <c r="B61" s="288"/>
      <c r="C61" s="249" t="s">
        <v>704</v>
      </c>
      <c r="D61" s="222">
        <f t="shared" si="5"/>
        <v>349.82109449322479</v>
      </c>
      <c r="E61" s="223">
        <f t="shared" si="0"/>
        <v>2.630081030956847</v>
      </c>
      <c r="F61" s="224">
        <f t="shared" si="6"/>
        <v>4.1239978260542466E-2</v>
      </c>
      <c r="G61" s="226" t="str">
        <f t="shared" si="3"/>
        <v/>
      </c>
      <c r="H61" s="245">
        <f t="shared" si="4"/>
        <v>0</v>
      </c>
      <c r="I61" s="25"/>
      <c r="J61" s="36"/>
      <c r="K61" s="36"/>
      <c r="L61" s="36"/>
      <c r="M61" s="36"/>
      <c r="N61" s="36"/>
      <c r="O61" s="36"/>
      <c r="P61" s="36"/>
      <c r="Q61" s="36"/>
      <c r="R61" s="36"/>
      <c r="S61" s="36"/>
      <c r="T61" s="36"/>
      <c r="U61" s="36"/>
      <c r="V61" s="36"/>
      <c r="W61" s="36"/>
    </row>
    <row r="62" spans="1:23" x14ac:dyDescent="0.25">
      <c r="A62" s="25"/>
      <c r="B62" s="288"/>
      <c r="C62" s="249" t="s">
        <v>705</v>
      </c>
      <c r="D62" s="222">
        <f t="shared" si="5"/>
        <v>364.24565736448125</v>
      </c>
      <c r="E62" s="223">
        <f t="shared" si="0"/>
        <v>2.7385300918761017</v>
      </c>
      <c r="F62" s="224">
        <f t="shared" si="6"/>
        <v>4.1234113946595791E-2</v>
      </c>
      <c r="G62" s="226" t="str">
        <f t="shared" si="3"/>
        <v/>
      </c>
      <c r="H62" s="245">
        <f t="shared" si="4"/>
        <v>0</v>
      </c>
      <c r="I62" s="25"/>
      <c r="J62" s="36"/>
      <c r="K62" s="36"/>
      <c r="L62" s="36"/>
      <c r="M62" s="36"/>
      <c r="N62" s="36"/>
      <c r="O62" s="36"/>
      <c r="P62" s="36"/>
      <c r="Q62" s="36"/>
      <c r="R62" s="36"/>
      <c r="S62" s="36"/>
      <c r="T62" s="36"/>
      <c r="U62" s="36"/>
      <c r="V62" s="36"/>
      <c r="W62" s="36"/>
    </row>
    <row r="63" spans="1:23" x14ac:dyDescent="0.25">
      <c r="A63" s="25"/>
      <c r="B63" s="288"/>
      <c r="C63" s="249" t="s">
        <v>706</v>
      </c>
      <c r="D63" s="222">
        <f t="shared" si="5"/>
        <v>379.26539109854605</v>
      </c>
      <c r="E63" s="223">
        <f t="shared" si="0"/>
        <v>2.8514538617854419</v>
      </c>
      <c r="F63" s="224">
        <f t="shared" si="6"/>
        <v>4.1235175850114138E-2</v>
      </c>
      <c r="G63" s="226" t="str">
        <f t="shared" si="3"/>
        <v/>
      </c>
      <c r="H63" s="245">
        <f t="shared" si="4"/>
        <v>0</v>
      </c>
      <c r="I63" s="25"/>
      <c r="J63" s="36"/>
      <c r="K63" s="36"/>
      <c r="L63" s="36"/>
      <c r="M63" s="36"/>
      <c r="N63" s="36"/>
      <c r="O63" s="36"/>
      <c r="P63" s="36"/>
      <c r="Q63" s="36"/>
      <c r="R63" s="36"/>
      <c r="S63" s="36"/>
      <c r="T63" s="36"/>
      <c r="U63" s="36"/>
      <c r="V63" s="36"/>
      <c r="W63" s="36"/>
    </row>
    <row r="64" spans="1:23" x14ac:dyDescent="0.25">
      <c r="A64" s="25"/>
      <c r="B64" s="288"/>
      <c r="C64" s="249" t="s">
        <v>707</v>
      </c>
      <c r="D64" s="222">
        <f t="shared" si="5"/>
        <v>394.90581199088473</v>
      </c>
      <c r="E64" s="223">
        <f t="shared" si="0"/>
        <v>2.9690441813878459</v>
      </c>
      <c r="F64" s="224">
        <f t="shared" si="6"/>
        <v>4.1238724279681921E-2</v>
      </c>
      <c r="G64" s="226" t="str">
        <f t="shared" si="3"/>
        <v/>
      </c>
      <c r="H64" s="245">
        <f t="shared" si="4"/>
        <v>0</v>
      </c>
      <c r="I64" s="25"/>
      <c r="J64" s="36"/>
      <c r="K64" s="36"/>
      <c r="L64" s="36"/>
      <c r="M64" s="36"/>
      <c r="N64" s="36"/>
      <c r="O64" s="36"/>
      <c r="P64" s="36"/>
      <c r="Q64" s="36"/>
      <c r="R64" s="36"/>
      <c r="S64" s="36"/>
      <c r="T64" s="36"/>
      <c r="U64" s="36"/>
      <c r="V64" s="36"/>
      <c r="W64" s="36"/>
    </row>
    <row r="65" spans="1:23" x14ac:dyDescent="0.25">
      <c r="A65" s="25"/>
      <c r="B65" s="289"/>
      <c r="C65" s="250" t="s">
        <v>708</v>
      </c>
      <c r="D65" s="227">
        <f t="shared" si="5"/>
        <v>411.19155885293486</v>
      </c>
      <c r="E65" s="228">
        <f t="shared" si="0"/>
        <v>3.0914862941452075</v>
      </c>
      <c r="F65" s="229">
        <f t="shared" si="6"/>
        <v>4.1239572494380164E-2</v>
      </c>
      <c r="G65" s="230" t="str">
        <f t="shared" si="3"/>
        <v/>
      </c>
      <c r="H65" s="244">
        <f t="shared" si="4"/>
        <v>0</v>
      </c>
      <c r="I65" s="25"/>
      <c r="J65" s="36"/>
      <c r="K65" s="36"/>
      <c r="L65" s="36"/>
      <c r="M65" s="36"/>
      <c r="N65" s="36"/>
      <c r="O65" s="36"/>
      <c r="P65" s="36"/>
      <c r="Q65" s="36"/>
      <c r="R65" s="36"/>
      <c r="S65" s="36"/>
      <c r="T65" s="36"/>
      <c r="U65" s="36"/>
      <c r="V65" s="36"/>
      <c r="W65" s="36"/>
    </row>
    <row r="66" spans="1:23" x14ac:dyDescent="0.25">
      <c r="A66" s="25"/>
      <c r="B66" s="25"/>
      <c r="C66" s="25"/>
      <c r="D66" s="25"/>
      <c r="E66" s="25"/>
      <c r="F66" s="25"/>
      <c r="G66" s="25"/>
      <c r="H66" s="25"/>
      <c r="I66" s="25"/>
      <c r="J66" s="36"/>
      <c r="K66" s="36"/>
      <c r="L66" s="36"/>
      <c r="M66" s="36"/>
      <c r="N66" s="36"/>
      <c r="O66" s="36"/>
      <c r="P66" s="36"/>
      <c r="Q66" s="36"/>
      <c r="R66" s="36"/>
      <c r="S66" s="36"/>
      <c r="T66" s="36"/>
      <c r="U66" s="36"/>
      <c r="V66" s="36"/>
      <c r="W66" s="36"/>
    </row>
    <row r="67" spans="1:23" x14ac:dyDescent="0.25">
      <c r="A67" s="36"/>
      <c r="B67" s="36"/>
      <c r="C67" s="36"/>
      <c r="D67" s="36"/>
      <c r="E67" s="36"/>
      <c r="F67" s="36"/>
      <c r="G67" s="36"/>
      <c r="H67" s="36"/>
      <c r="I67" s="36"/>
      <c r="J67" s="36"/>
      <c r="K67" s="36"/>
      <c r="L67" s="36"/>
      <c r="M67" s="36"/>
      <c r="N67" s="36"/>
      <c r="O67" s="36"/>
      <c r="P67" s="36"/>
      <c r="Q67" s="36"/>
      <c r="R67" s="36"/>
      <c r="S67" s="36"/>
      <c r="T67" s="36"/>
      <c r="U67" s="36"/>
      <c r="V67" s="36"/>
      <c r="W67" s="36"/>
    </row>
    <row r="68" spans="1:23" x14ac:dyDescent="0.25">
      <c r="A68" s="36"/>
      <c r="B68" s="36"/>
      <c r="C68" s="36"/>
      <c r="D68" s="36"/>
      <c r="E68" s="36"/>
      <c r="F68" s="36"/>
      <c r="G68" s="36"/>
      <c r="H68" s="36"/>
      <c r="I68" s="36"/>
      <c r="J68" s="36"/>
      <c r="K68" s="36"/>
      <c r="L68" s="36"/>
      <c r="M68" s="36"/>
      <c r="N68" s="36"/>
      <c r="O68" s="36"/>
      <c r="P68" s="36"/>
      <c r="Q68" s="36"/>
      <c r="R68" s="36"/>
      <c r="S68" s="36"/>
      <c r="T68" s="36"/>
      <c r="U68" s="36"/>
      <c r="V68" s="36"/>
      <c r="W68" s="36"/>
    </row>
    <row r="69" spans="1:23" x14ac:dyDescent="0.25">
      <c r="A69" s="36"/>
      <c r="B69" s="36"/>
      <c r="C69" s="36"/>
      <c r="D69" s="36"/>
      <c r="E69" s="36"/>
      <c r="F69" s="36"/>
      <c r="G69" s="36"/>
      <c r="H69" s="36"/>
      <c r="I69" s="36"/>
      <c r="J69" s="36"/>
      <c r="K69" s="36"/>
      <c r="L69" s="36"/>
      <c r="M69" s="36"/>
      <c r="N69" s="36"/>
      <c r="O69" s="36"/>
      <c r="P69" s="36"/>
      <c r="Q69" s="36"/>
      <c r="R69" s="36"/>
      <c r="S69" s="36"/>
      <c r="T69" s="36"/>
      <c r="U69" s="36"/>
      <c r="V69" s="36"/>
      <c r="W69" s="36"/>
    </row>
    <row r="70" spans="1:23" x14ac:dyDescent="0.25">
      <c r="A70" s="36"/>
      <c r="B70" s="36"/>
      <c r="C70" s="36"/>
      <c r="D70" s="36"/>
      <c r="E70" s="36"/>
      <c r="F70" s="36"/>
      <c r="G70" s="36"/>
      <c r="H70" s="36"/>
      <c r="I70" s="36"/>
      <c r="J70" s="36"/>
      <c r="K70" s="36"/>
      <c r="L70" s="36"/>
      <c r="M70" s="36"/>
      <c r="N70" s="36"/>
      <c r="O70" s="36"/>
      <c r="P70" s="36"/>
      <c r="Q70" s="36"/>
      <c r="R70" s="36"/>
      <c r="S70" s="36"/>
      <c r="T70" s="36"/>
      <c r="U70" s="36"/>
      <c r="V70" s="36"/>
      <c r="W70" s="36"/>
    </row>
    <row r="71" spans="1:23" x14ac:dyDescent="0.25">
      <c r="A71" s="36"/>
      <c r="B71" s="36"/>
      <c r="C71" s="36"/>
      <c r="D71" s="36"/>
      <c r="E71" s="36"/>
      <c r="F71" s="36"/>
      <c r="G71" s="36"/>
      <c r="H71" s="36"/>
      <c r="I71" s="36"/>
      <c r="J71" s="36"/>
      <c r="K71" s="36"/>
      <c r="L71" s="36"/>
      <c r="M71" s="36"/>
      <c r="N71" s="36"/>
      <c r="O71" s="36"/>
      <c r="P71" s="36"/>
      <c r="Q71" s="36"/>
      <c r="R71" s="36"/>
      <c r="S71" s="36"/>
      <c r="T71" s="36"/>
      <c r="U71" s="36"/>
      <c r="V71" s="36"/>
      <c r="W71" s="36"/>
    </row>
    <row r="72" spans="1:23" x14ac:dyDescent="0.25">
      <c r="A72" s="36"/>
      <c r="B72" s="36"/>
      <c r="C72" s="36"/>
      <c r="D72" s="36"/>
      <c r="E72" s="36"/>
      <c r="F72" s="36"/>
      <c r="G72" s="36"/>
      <c r="H72" s="36"/>
      <c r="I72" s="36"/>
      <c r="J72" s="36"/>
      <c r="K72" s="36"/>
      <c r="L72" s="36"/>
      <c r="M72" s="36"/>
      <c r="N72" s="36"/>
      <c r="O72" s="36"/>
      <c r="P72" s="36"/>
      <c r="Q72" s="36"/>
      <c r="R72" s="36"/>
      <c r="S72" s="36"/>
      <c r="T72" s="36"/>
      <c r="U72" s="36"/>
      <c r="V72" s="36"/>
      <c r="W72" s="36"/>
    </row>
    <row r="73" spans="1:23" x14ac:dyDescent="0.25">
      <c r="A73" s="36"/>
      <c r="B73" s="36"/>
      <c r="C73" s="36"/>
      <c r="D73" s="36"/>
      <c r="E73" s="36"/>
      <c r="F73" s="36"/>
      <c r="G73" s="36"/>
      <c r="H73" s="36"/>
      <c r="I73" s="36"/>
      <c r="J73" s="36"/>
      <c r="K73" s="36"/>
      <c r="L73" s="36"/>
      <c r="M73" s="36"/>
      <c r="N73" s="36"/>
      <c r="O73" s="36"/>
      <c r="P73" s="36"/>
      <c r="Q73" s="36"/>
      <c r="R73" s="36"/>
      <c r="S73" s="36"/>
      <c r="T73" s="36"/>
      <c r="U73" s="36"/>
      <c r="V73" s="36"/>
      <c r="W73" s="36"/>
    </row>
    <row r="74" spans="1:23" x14ac:dyDescent="0.25">
      <c r="A74" s="36"/>
      <c r="B74" s="36"/>
      <c r="C74" s="36"/>
      <c r="D74" s="36"/>
      <c r="E74" s="36"/>
      <c r="F74" s="36"/>
      <c r="G74" s="36"/>
      <c r="H74" s="36"/>
      <c r="I74" s="36"/>
      <c r="J74" s="36"/>
      <c r="K74" s="36"/>
      <c r="L74" s="36"/>
      <c r="M74" s="36"/>
      <c r="N74" s="36"/>
      <c r="O74" s="36"/>
      <c r="P74" s="36"/>
      <c r="Q74" s="36"/>
      <c r="R74" s="36"/>
      <c r="S74" s="36"/>
      <c r="T74" s="36"/>
      <c r="U74" s="36"/>
      <c r="V74" s="36"/>
      <c r="W74" s="36"/>
    </row>
    <row r="75" spans="1:23" x14ac:dyDescent="0.25">
      <c r="A75" s="36"/>
      <c r="B75" s="36"/>
      <c r="C75" s="36"/>
      <c r="D75" s="36"/>
      <c r="E75" s="36"/>
      <c r="F75" s="36"/>
      <c r="G75" s="36"/>
      <c r="H75" s="36"/>
      <c r="I75" s="36"/>
      <c r="J75" s="36"/>
      <c r="K75" s="36"/>
      <c r="L75" s="36"/>
      <c r="M75" s="36"/>
      <c r="N75" s="36"/>
      <c r="O75" s="36"/>
      <c r="P75" s="36"/>
      <c r="Q75" s="36"/>
      <c r="R75" s="36"/>
      <c r="S75" s="36"/>
      <c r="T75" s="36"/>
      <c r="U75" s="36"/>
      <c r="V75" s="36"/>
      <c r="W75" s="36"/>
    </row>
    <row r="76" spans="1:23" x14ac:dyDescent="0.25">
      <c r="A76" s="36"/>
      <c r="B76" s="36"/>
      <c r="C76" s="36"/>
      <c r="D76" s="36"/>
      <c r="E76" s="36"/>
      <c r="F76" s="36"/>
      <c r="G76" s="36"/>
      <c r="H76" s="36"/>
      <c r="I76" s="36"/>
      <c r="J76" s="36"/>
      <c r="K76" s="36"/>
      <c r="L76" s="36"/>
      <c r="M76" s="36"/>
      <c r="N76" s="36"/>
      <c r="O76" s="36"/>
      <c r="P76" s="36"/>
      <c r="Q76" s="36"/>
      <c r="R76" s="36"/>
      <c r="S76" s="36"/>
      <c r="T76" s="36"/>
      <c r="U76" s="36"/>
      <c r="V76" s="36"/>
      <c r="W76" s="36"/>
    </row>
    <row r="77" spans="1:23" x14ac:dyDescent="0.25">
      <c r="A77" s="36"/>
      <c r="B77" s="36"/>
      <c r="C77" s="36"/>
      <c r="D77" s="36"/>
      <c r="E77" s="36"/>
      <c r="F77" s="36"/>
      <c r="G77" s="36"/>
      <c r="H77" s="36"/>
      <c r="I77" s="36"/>
      <c r="J77" s="36"/>
      <c r="K77" s="36"/>
      <c r="L77" s="36"/>
      <c r="M77" s="36"/>
      <c r="N77" s="36"/>
      <c r="O77" s="36"/>
      <c r="P77" s="36"/>
      <c r="Q77" s="36"/>
      <c r="R77" s="36"/>
      <c r="S77" s="36"/>
      <c r="T77" s="36"/>
      <c r="U77" s="36"/>
      <c r="V77" s="36"/>
      <c r="W77" s="36"/>
    </row>
    <row r="78" spans="1:23" x14ac:dyDescent="0.25">
      <c r="A78" s="36"/>
      <c r="B78" s="36"/>
      <c r="C78" s="36"/>
      <c r="D78" s="36"/>
      <c r="E78" s="36"/>
      <c r="F78" s="36"/>
      <c r="G78" s="36"/>
      <c r="H78" s="36"/>
      <c r="I78" s="36"/>
      <c r="J78" s="36"/>
      <c r="K78" s="36"/>
      <c r="L78" s="36"/>
      <c r="M78" s="36"/>
      <c r="N78" s="36"/>
      <c r="O78" s="36"/>
      <c r="P78" s="36"/>
      <c r="Q78" s="36"/>
      <c r="R78" s="36"/>
      <c r="S78" s="36"/>
      <c r="T78" s="36"/>
      <c r="U78" s="36"/>
      <c r="V78" s="36"/>
      <c r="W78" s="36"/>
    </row>
    <row r="79" spans="1:23" x14ac:dyDescent="0.25">
      <c r="A79" s="36"/>
      <c r="B79" s="36"/>
      <c r="C79" s="36"/>
      <c r="D79" s="36"/>
      <c r="E79" s="36"/>
      <c r="F79" s="36"/>
      <c r="G79" s="36"/>
      <c r="H79" s="36"/>
      <c r="I79" s="36"/>
      <c r="J79" s="36"/>
      <c r="K79" s="36"/>
      <c r="L79" s="36"/>
      <c r="M79" s="36"/>
      <c r="N79" s="36"/>
      <c r="O79" s="36"/>
      <c r="P79" s="36"/>
      <c r="Q79" s="36"/>
      <c r="R79" s="36"/>
      <c r="S79" s="36"/>
      <c r="T79" s="36"/>
      <c r="U79" s="36"/>
      <c r="V79" s="36"/>
      <c r="W79" s="36"/>
    </row>
    <row r="80" spans="1:23" x14ac:dyDescent="0.25">
      <c r="A80" s="36"/>
      <c r="B80" s="36"/>
      <c r="C80" s="36"/>
      <c r="D80" s="36"/>
      <c r="E80" s="36"/>
      <c r="F80" s="36"/>
      <c r="G80" s="36"/>
      <c r="H80" s="36"/>
      <c r="I80" s="36"/>
      <c r="J80" s="36"/>
      <c r="K80" s="36"/>
      <c r="L80" s="36"/>
      <c r="M80" s="36"/>
      <c r="N80" s="36"/>
      <c r="O80" s="36"/>
      <c r="P80" s="36"/>
      <c r="Q80" s="36"/>
      <c r="R80" s="36"/>
      <c r="S80" s="36"/>
      <c r="T80" s="36"/>
      <c r="U80" s="36"/>
      <c r="V80" s="36"/>
      <c r="W80" s="36"/>
    </row>
    <row r="81" spans="1:23" x14ac:dyDescent="0.25">
      <c r="A81" s="36"/>
      <c r="B81" s="36"/>
      <c r="C81" s="36"/>
      <c r="D81" s="36"/>
      <c r="E81" s="36"/>
      <c r="F81" s="36"/>
      <c r="G81" s="36"/>
      <c r="H81" s="36"/>
      <c r="I81" s="36"/>
      <c r="J81" s="36"/>
      <c r="K81" s="36"/>
      <c r="L81" s="36"/>
      <c r="M81" s="36"/>
      <c r="N81" s="36"/>
      <c r="O81" s="36"/>
      <c r="P81" s="36"/>
      <c r="Q81" s="36"/>
      <c r="R81" s="36"/>
      <c r="S81" s="36"/>
      <c r="T81" s="36"/>
      <c r="U81" s="36"/>
      <c r="V81" s="36"/>
      <c r="W81" s="36"/>
    </row>
    <row r="82" spans="1:23" x14ac:dyDescent="0.25">
      <c r="A82" s="36"/>
      <c r="B82" s="36"/>
      <c r="C82" s="36"/>
      <c r="D82" s="36"/>
      <c r="E82" s="36"/>
      <c r="F82" s="36"/>
      <c r="G82" s="36"/>
      <c r="H82" s="36"/>
      <c r="I82" s="36"/>
      <c r="J82" s="36"/>
      <c r="K82" s="36"/>
      <c r="L82" s="36"/>
      <c r="M82" s="36"/>
      <c r="N82" s="36"/>
      <c r="O82" s="36"/>
      <c r="P82" s="36"/>
      <c r="Q82" s="36"/>
      <c r="R82" s="36"/>
      <c r="S82" s="36"/>
      <c r="T82" s="36"/>
      <c r="U82" s="36"/>
      <c r="V82" s="36"/>
      <c r="W82" s="36"/>
    </row>
    <row r="83" spans="1:23" x14ac:dyDescent="0.25">
      <c r="A83" s="36"/>
      <c r="B83" s="36"/>
      <c r="C83" s="36"/>
      <c r="D83" s="36"/>
      <c r="E83" s="36"/>
      <c r="F83" s="36"/>
      <c r="G83" s="36"/>
      <c r="H83" s="36"/>
      <c r="I83" s="36"/>
      <c r="J83" s="36"/>
      <c r="K83" s="36"/>
      <c r="L83" s="36"/>
      <c r="M83" s="36"/>
      <c r="N83" s="36"/>
      <c r="O83" s="36"/>
      <c r="P83" s="36"/>
      <c r="Q83" s="36"/>
      <c r="R83" s="36"/>
      <c r="S83" s="36"/>
      <c r="T83" s="36"/>
      <c r="U83" s="36"/>
      <c r="V83" s="36"/>
      <c r="W83" s="36"/>
    </row>
    <row r="84" spans="1:23" x14ac:dyDescent="0.25">
      <c r="A84" s="36"/>
      <c r="B84" s="36"/>
      <c r="C84" s="36"/>
      <c r="D84" s="36"/>
      <c r="E84" s="36"/>
      <c r="F84" s="36"/>
      <c r="G84" s="36"/>
      <c r="H84" s="36"/>
      <c r="I84" s="36"/>
      <c r="J84" s="36"/>
      <c r="K84" s="36"/>
      <c r="L84" s="36"/>
      <c r="M84" s="36"/>
      <c r="N84" s="36"/>
      <c r="O84" s="36"/>
      <c r="P84" s="36"/>
      <c r="Q84" s="36"/>
      <c r="R84" s="36"/>
      <c r="S84" s="36"/>
      <c r="T84" s="36"/>
      <c r="U84" s="36"/>
      <c r="V84" s="36"/>
      <c r="W84" s="36"/>
    </row>
    <row r="85" spans="1:23" x14ac:dyDescent="0.25">
      <c r="A85" s="36"/>
      <c r="B85" s="36"/>
      <c r="C85" s="36"/>
      <c r="D85" s="36"/>
      <c r="E85" s="36"/>
      <c r="F85" s="36"/>
      <c r="G85" s="36"/>
      <c r="H85" s="36"/>
      <c r="I85" s="36"/>
      <c r="J85" s="36"/>
      <c r="K85" s="36"/>
      <c r="L85" s="36"/>
      <c r="M85" s="36"/>
      <c r="N85" s="36"/>
      <c r="O85" s="36"/>
      <c r="P85" s="36"/>
      <c r="Q85" s="36"/>
      <c r="R85" s="36"/>
      <c r="S85" s="36"/>
      <c r="T85" s="36"/>
      <c r="U85" s="36"/>
      <c r="V85" s="36"/>
      <c r="W85" s="36"/>
    </row>
    <row r="86" spans="1:23" x14ac:dyDescent="0.25">
      <c r="A86" s="36"/>
      <c r="B86" s="36"/>
      <c r="C86" s="36"/>
      <c r="D86" s="36"/>
      <c r="E86" s="36"/>
      <c r="F86" s="36"/>
      <c r="G86" s="36"/>
      <c r="H86" s="36"/>
      <c r="I86" s="36"/>
      <c r="J86" s="36"/>
      <c r="K86" s="36"/>
      <c r="L86" s="36"/>
      <c r="M86" s="36"/>
      <c r="N86" s="36"/>
      <c r="O86" s="36"/>
      <c r="P86" s="36"/>
      <c r="Q86" s="36"/>
      <c r="R86" s="36"/>
      <c r="S86" s="36"/>
      <c r="T86" s="36"/>
      <c r="U86" s="36"/>
      <c r="V86" s="36"/>
      <c r="W86" s="36"/>
    </row>
    <row r="87" spans="1:23" x14ac:dyDescent="0.25">
      <c r="A87" s="36"/>
      <c r="B87" s="36"/>
      <c r="C87" s="36"/>
      <c r="D87" s="36"/>
      <c r="E87" s="36"/>
      <c r="F87" s="36"/>
      <c r="G87" s="36"/>
      <c r="H87" s="36"/>
      <c r="I87" s="36"/>
      <c r="J87" s="36"/>
      <c r="K87" s="36"/>
      <c r="L87" s="36"/>
      <c r="M87" s="36"/>
      <c r="N87" s="36"/>
      <c r="O87" s="36"/>
      <c r="P87" s="36"/>
      <c r="Q87" s="36"/>
      <c r="R87" s="36"/>
      <c r="S87" s="36"/>
      <c r="T87" s="36"/>
      <c r="U87" s="36"/>
      <c r="V87" s="36"/>
      <c r="W87" s="36"/>
    </row>
    <row r="88" spans="1:23" x14ac:dyDescent="0.25">
      <c r="A88" s="36"/>
      <c r="B88" s="36"/>
      <c r="C88" s="36"/>
      <c r="D88" s="36"/>
      <c r="E88" s="36"/>
      <c r="F88" s="36"/>
      <c r="G88" s="36"/>
      <c r="H88" s="36"/>
      <c r="I88" s="36"/>
      <c r="J88" s="36"/>
      <c r="K88" s="36"/>
      <c r="L88" s="36"/>
      <c r="M88" s="36"/>
      <c r="N88" s="36"/>
      <c r="O88" s="36"/>
      <c r="P88" s="36"/>
      <c r="Q88" s="36"/>
      <c r="R88" s="36"/>
      <c r="S88" s="36"/>
      <c r="T88" s="36"/>
      <c r="U88" s="36"/>
      <c r="V88" s="36"/>
      <c r="W88" s="36"/>
    </row>
    <row r="89" spans="1:23" x14ac:dyDescent="0.25">
      <c r="A89" s="36"/>
      <c r="B89" s="36"/>
      <c r="C89" s="36"/>
      <c r="D89" s="36"/>
      <c r="E89" s="36"/>
      <c r="F89" s="36"/>
      <c r="G89" s="36"/>
      <c r="H89" s="36"/>
      <c r="I89" s="36"/>
      <c r="J89" s="36"/>
      <c r="K89" s="36"/>
      <c r="L89" s="36"/>
      <c r="M89" s="36"/>
      <c r="N89" s="36"/>
      <c r="O89" s="36"/>
      <c r="P89" s="36"/>
      <c r="Q89" s="36"/>
      <c r="R89" s="36"/>
      <c r="S89" s="36"/>
      <c r="T89" s="36"/>
      <c r="U89" s="36"/>
      <c r="V89" s="36"/>
      <c r="W89" s="36"/>
    </row>
    <row r="90" spans="1:23" x14ac:dyDescent="0.25">
      <c r="A90" s="36"/>
      <c r="B90" s="36"/>
      <c r="C90" s="36"/>
      <c r="D90" s="36"/>
      <c r="E90" s="36"/>
      <c r="F90" s="36"/>
      <c r="G90" s="36"/>
      <c r="H90" s="36"/>
      <c r="I90" s="36"/>
      <c r="J90" s="36"/>
      <c r="K90" s="36"/>
      <c r="L90" s="36"/>
      <c r="M90" s="36"/>
      <c r="N90" s="36"/>
      <c r="O90" s="36"/>
      <c r="P90" s="36"/>
      <c r="Q90" s="36"/>
      <c r="R90" s="36"/>
      <c r="S90" s="36"/>
      <c r="T90" s="36"/>
      <c r="U90" s="36"/>
      <c r="V90" s="36"/>
      <c r="W90" s="36"/>
    </row>
    <row r="91" spans="1:23" x14ac:dyDescent="0.25">
      <c r="A91" s="36"/>
      <c r="B91" s="36"/>
      <c r="C91" s="36"/>
      <c r="D91" s="99"/>
      <c r="E91" s="36"/>
      <c r="F91" s="36"/>
      <c r="G91" s="36"/>
      <c r="H91" s="36"/>
      <c r="I91" s="36"/>
      <c r="J91" s="36"/>
      <c r="K91" s="36"/>
      <c r="L91" s="36"/>
      <c r="M91" s="36"/>
      <c r="N91" s="36"/>
      <c r="O91" s="36"/>
      <c r="P91" s="36"/>
      <c r="Q91" s="36"/>
      <c r="R91" s="36"/>
      <c r="S91" s="36"/>
      <c r="T91" s="36"/>
      <c r="U91" s="36"/>
      <c r="V91" s="36"/>
      <c r="W91" s="36"/>
    </row>
    <row r="92" spans="1:23" x14ac:dyDescent="0.25">
      <c r="A92" s="36"/>
      <c r="B92" s="36"/>
      <c r="C92" s="36"/>
      <c r="D92" s="99"/>
      <c r="E92" s="36"/>
      <c r="F92" s="36"/>
      <c r="G92" s="36"/>
      <c r="H92" s="36"/>
      <c r="I92" s="36"/>
      <c r="J92" s="36"/>
      <c r="K92" s="36"/>
      <c r="L92" s="36"/>
      <c r="M92" s="36"/>
      <c r="N92" s="36"/>
      <c r="O92" s="36"/>
      <c r="P92" s="36"/>
      <c r="Q92" s="36"/>
      <c r="R92" s="36"/>
      <c r="S92" s="36"/>
      <c r="T92" s="36"/>
      <c r="U92" s="36"/>
      <c r="V92" s="36"/>
      <c r="W92" s="36"/>
    </row>
    <row r="93" spans="1:23" x14ac:dyDescent="0.25">
      <c r="A93" s="36"/>
      <c r="B93" s="36"/>
      <c r="C93" s="36"/>
      <c r="D93" s="99"/>
      <c r="E93" s="36"/>
      <c r="F93" s="36"/>
      <c r="G93" s="36"/>
      <c r="H93" s="36"/>
      <c r="I93" s="36"/>
      <c r="J93" s="36"/>
      <c r="K93" s="36"/>
      <c r="L93" s="36"/>
      <c r="M93" s="36"/>
      <c r="N93" s="36"/>
      <c r="O93" s="36"/>
      <c r="P93" s="36"/>
      <c r="Q93" s="36"/>
      <c r="R93" s="36"/>
      <c r="S93" s="36"/>
      <c r="T93" s="36"/>
      <c r="U93" s="36"/>
      <c r="V93" s="36"/>
      <c r="W93" s="36"/>
    </row>
    <row r="94" spans="1:23" x14ac:dyDescent="0.25">
      <c r="A94" s="36"/>
      <c r="B94" s="36"/>
      <c r="C94" s="36"/>
      <c r="D94" s="99"/>
      <c r="E94" s="36"/>
      <c r="F94" s="36"/>
      <c r="G94" s="36"/>
      <c r="H94" s="36"/>
      <c r="I94" s="36"/>
      <c r="J94" s="36"/>
      <c r="K94" s="36"/>
      <c r="L94" s="36"/>
      <c r="M94" s="36"/>
      <c r="N94" s="36"/>
      <c r="O94" s="36"/>
      <c r="P94" s="36"/>
      <c r="Q94" s="36"/>
      <c r="R94" s="36"/>
      <c r="S94" s="36"/>
      <c r="T94" s="36"/>
      <c r="U94" s="36"/>
      <c r="V94" s="36"/>
      <c r="W94" s="36"/>
    </row>
    <row r="95" spans="1:23" x14ac:dyDescent="0.25">
      <c r="A95" s="36"/>
      <c r="B95" s="36"/>
      <c r="C95" s="36"/>
      <c r="D95" s="99"/>
      <c r="E95" s="36"/>
      <c r="F95" s="36"/>
      <c r="G95" s="36"/>
      <c r="H95" s="36"/>
      <c r="I95" s="36"/>
      <c r="J95" s="36"/>
      <c r="K95" s="36"/>
      <c r="L95" s="36"/>
      <c r="M95" s="36"/>
      <c r="N95" s="36"/>
      <c r="O95" s="36"/>
      <c r="P95" s="36"/>
      <c r="Q95" s="36"/>
      <c r="R95" s="36"/>
      <c r="S95" s="36"/>
      <c r="T95" s="36"/>
      <c r="U95" s="36"/>
      <c r="V95" s="36"/>
      <c r="W95" s="36"/>
    </row>
    <row r="96" spans="1:23" x14ac:dyDescent="0.25">
      <c r="A96" s="36"/>
      <c r="B96" s="36"/>
      <c r="C96" s="36"/>
      <c r="D96" s="99"/>
      <c r="E96" s="36"/>
      <c r="F96" s="36"/>
      <c r="G96" s="36"/>
      <c r="H96" s="36"/>
      <c r="I96" s="36"/>
      <c r="J96" s="36"/>
      <c r="K96" s="36"/>
      <c r="L96" s="36"/>
      <c r="M96" s="36"/>
      <c r="N96" s="36"/>
      <c r="O96" s="36"/>
      <c r="P96" s="36"/>
      <c r="Q96" s="36"/>
      <c r="R96" s="36"/>
      <c r="S96" s="36"/>
      <c r="T96" s="36"/>
      <c r="U96" s="36"/>
      <c r="V96" s="36"/>
      <c r="W96" s="36"/>
    </row>
    <row r="97" spans="1:23" x14ac:dyDescent="0.25">
      <c r="A97" s="36"/>
      <c r="B97" s="36"/>
      <c r="C97" s="36"/>
      <c r="D97" s="99"/>
      <c r="E97" s="36"/>
      <c r="F97" s="36"/>
      <c r="G97" s="36"/>
      <c r="H97" s="36"/>
      <c r="I97" s="36"/>
      <c r="J97" s="36"/>
      <c r="K97" s="36"/>
      <c r="L97" s="36"/>
      <c r="M97" s="36"/>
      <c r="N97" s="36"/>
      <c r="O97" s="36"/>
      <c r="P97" s="36"/>
      <c r="Q97" s="36"/>
      <c r="R97" s="36"/>
      <c r="S97" s="36"/>
      <c r="T97" s="36"/>
      <c r="U97" s="36"/>
      <c r="V97" s="36"/>
      <c r="W97" s="36"/>
    </row>
    <row r="98" spans="1:23" x14ac:dyDescent="0.25">
      <c r="A98" s="36"/>
      <c r="B98" s="36"/>
      <c r="C98" s="36"/>
      <c r="D98" s="99"/>
      <c r="E98" s="36"/>
      <c r="F98" s="36"/>
      <c r="G98" s="36"/>
      <c r="H98" s="36"/>
      <c r="I98" s="36"/>
      <c r="J98" s="36"/>
      <c r="K98" s="36"/>
      <c r="L98" s="36"/>
      <c r="M98" s="36"/>
      <c r="N98" s="36"/>
      <c r="O98" s="36"/>
      <c r="P98" s="36"/>
      <c r="Q98" s="36"/>
      <c r="R98" s="36"/>
      <c r="S98" s="36"/>
      <c r="T98" s="36"/>
      <c r="U98" s="36"/>
      <c r="V98" s="36"/>
      <c r="W98" s="36"/>
    </row>
    <row r="99" spans="1:23" x14ac:dyDescent="0.25">
      <c r="A99" s="36"/>
      <c r="B99" s="36"/>
      <c r="C99" s="36"/>
      <c r="D99" s="99"/>
      <c r="E99" s="36"/>
      <c r="F99" s="36"/>
      <c r="G99" s="36"/>
      <c r="H99" s="36"/>
      <c r="I99" s="36"/>
      <c r="J99" s="36"/>
      <c r="K99" s="36"/>
      <c r="L99" s="36"/>
      <c r="M99" s="36"/>
      <c r="N99" s="36"/>
      <c r="O99" s="36"/>
      <c r="P99" s="36"/>
      <c r="Q99" s="36"/>
      <c r="R99" s="36"/>
      <c r="S99" s="36"/>
      <c r="T99" s="36"/>
      <c r="U99" s="36"/>
      <c r="V99" s="36"/>
      <c r="W99" s="36"/>
    </row>
    <row r="100" spans="1:23" x14ac:dyDescent="0.25">
      <c r="A100" s="36"/>
      <c r="B100" s="36"/>
      <c r="C100" s="36"/>
      <c r="D100" s="99"/>
      <c r="E100" s="36"/>
      <c r="F100" s="36"/>
      <c r="G100" s="36"/>
      <c r="H100" s="36"/>
      <c r="I100" s="36"/>
      <c r="J100" s="36"/>
      <c r="K100" s="36"/>
      <c r="L100" s="36"/>
      <c r="M100" s="36"/>
      <c r="N100" s="36"/>
      <c r="O100" s="36"/>
      <c r="P100" s="36"/>
      <c r="Q100" s="36"/>
      <c r="R100" s="36"/>
      <c r="S100" s="36"/>
      <c r="T100" s="36"/>
      <c r="U100" s="36"/>
      <c r="V100" s="36"/>
      <c r="W100" s="36"/>
    </row>
    <row r="101" spans="1:23" x14ac:dyDescent="0.25">
      <c r="A101" s="36"/>
      <c r="B101" s="36"/>
      <c r="C101" s="36"/>
      <c r="D101" s="99"/>
      <c r="E101" s="36"/>
      <c r="F101" s="36"/>
      <c r="G101" s="36"/>
      <c r="H101" s="36"/>
      <c r="I101" s="36"/>
      <c r="J101" s="36"/>
      <c r="K101" s="36"/>
      <c r="L101" s="36"/>
      <c r="M101" s="36"/>
      <c r="N101" s="36"/>
      <c r="O101" s="36"/>
      <c r="P101" s="36"/>
      <c r="Q101" s="36"/>
      <c r="R101" s="36"/>
      <c r="S101" s="36"/>
      <c r="T101" s="36"/>
      <c r="U101" s="36"/>
      <c r="V101" s="36"/>
      <c r="W101" s="36"/>
    </row>
    <row r="102" spans="1:23" x14ac:dyDescent="0.25">
      <c r="A102" s="36"/>
      <c r="B102" s="36"/>
      <c r="C102" s="36"/>
      <c r="D102" s="99"/>
      <c r="E102" s="36"/>
      <c r="F102" s="36"/>
      <c r="G102" s="36"/>
      <c r="H102" s="36"/>
      <c r="I102" s="36"/>
      <c r="J102" s="36"/>
      <c r="K102" s="36"/>
      <c r="L102" s="36"/>
      <c r="M102" s="36"/>
      <c r="N102" s="36"/>
      <c r="O102" s="36"/>
      <c r="P102" s="36"/>
      <c r="Q102" s="36"/>
      <c r="R102" s="36"/>
      <c r="S102" s="36"/>
      <c r="T102" s="36"/>
      <c r="U102" s="36"/>
      <c r="V102" s="36"/>
      <c r="W102" s="36"/>
    </row>
    <row r="103" spans="1:23" x14ac:dyDescent="0.25">
      <c r="A103" s="36"/>
      <c r="B103" s="36"/>
      <c r="C103" s="36"/>
      <c r="D103" s="36"/>
      <c r="E103" s="36"/>
      <c r="F103" s="36"/>
      <c r="G103" s="36"/>
      <c r="H103" s="36"/>
      <c r="I103" s="36"/>
      <c r="J103" s="36"/>
      <c r="K103" s="36"/>
      <c r="L103" s="36"/>
      <c r="M103" s="36"/>
      <c r="N103" s="36"/>
      <c r="O103" s="36"/>
      <c r="P103" s="36"/>
      <c r="Q103" s="36"/>
      <c r="R103" s="36"/>
      <c r="S103" s="36"/>
      <c r="T103" s="36"/>
      <c r="U103" s="36"/>
      <c r="V103" s="36"/>
      <c r="W103" s="36"/>
    </row>
    <row r="104" spans="1:23" x14ac:dyDescent="0.25">
      <c r="A104" s="36"/>
      <c r="B104" s="36"/>
      <c r="C104" s="36"/>
      <c r="D104" s="99"/>
      <c r="E104" s="36"/>
      <c r="F104" s="36"/>
      <c r="G104" s="36"/>
      <c r="H104" s="36"/>
      <c r="I104" s="36"/>
      <c r="J104" s="36"/>
      <c r="K104" s="36"/>
      <c r="L104" s="36"/>
      <c r="M104" s="36"/>
      <c r="N104" s="36"/>
      <c r="O104" s="36"/>
      <c r="P104" s="36"/>
      <c r="Q104" s="36"/>
      <c r="R104" s="36"/>
      <c r="S104" s="36"/>
      <c r="T104" s="36"/>
      <c r="U104" s="36"/>
      <c r="V104" s="36"/>
      <c r="W104" s="36"/>
    </row>
    <row r="105" spans="1:23" x14ac:dyDescent="0.25">
      <c r="A105" s="36"/>
      <c r="B105" s="36"/>
      <c r="C105" s="36"/>
      <c r="D105" s="99"/>
      <c r="E105" s="36"/>
      <c r="F105" s="36"/>
      <c r="G105" s="36"/>
      <c r="H105" s="36"/>
      <c r="I105" s="36"/>
      <c r="J105" s="36"/>
      <c r="K105" s="36"/>
      <c r="L105" s="36"/>
      <c r="M105" s="36"/>
      <c r="N105" s="36"/>
      <c r="O105" s="36"/>
      <c r="P105" s="36"/>
      <c r="Q105" s="36"/>
      <c r="R105" s="36"/>
      <c r="S105" s="36"/>
      <c r="T105" s="36"/>
      <c r="U105" s="36"/>
      <c r="V105" s="36"/>
      <c r="W105" s="36"/>
    </row>
    <row r="106" spans="1:23" x14ac:dyDescent="0.25">
      <c r="A106" s="36"/>
      <c r="B106" s="36"/>
      <c r="C106" s="36"/>
      <c r="D106" s="99"/>
      <c r="E106" s="36"/>
      <c r="F106" s="36"/>
      <c r="G106" s="36"/>
      <c r="H106" s="36"/>
      <c r="I106" s="36"/>
      <c r="J106" s="36"/>
      <c r="K106" s="36"/>
      <c r="L106" s="36"/>
      <c r="M106" s="36"/>
      <c r="N106" s="36"/>
      <c r="O106" s="36"/>
      <c r="P106" s="36"/>
      <c r="Q106" s="36"/>
      <c r="R106" s="36"/>
      <c r="S106" s="36"/>
      <c r="T106" s="36"/>
      <c r="U106" s="36"/>
      <c r="V106" s="36"/>
      <c r="W106" s="36"/>
    </row>
    <row r="107" spans="1:23" x14ac:dyDescent="0.25">
      <c r="A107" s="36"/>
      <c r="B107" s="36"/>
      <c r="C107" s="36"/>
      <c r="D107" s="99"/>
      <c r="E107" s="36"/>
      <c r="F107" s="36"/>
      <c r="G107" s="36"/>
      <c r="H107" s="36"/>
      <c r="I107" s="36"/>
      <c r="J107" s="36"/>
      <c r="K107" s="36"/>
      <c r="L107" s="36"/>
      <c r="M107" s="36"/>
      <c r="N107" s="36"/>
      <c r="O107" s="36"/>
      <c r="P107" s="36"/>
      <c r="Q107" s="36"/>
      <c r="R107" s="36"/>
      <c r="S107" s="36"/>
      <c r="T107" s="36"/>
      <c r="U107" s="36"/>
      <c r="V107" s="36"/>
      <c r="W107" s="36"/>
    </row>
    <row r="108" spans="1:23" x14ac:dyDescent="0.25">
      <c r="A108" s="36"/>
      <c r="B108" s="36"/>
      <c r="C108" s="36"/>
      <c r="D108" s="99"/>
      <c r="E108" s="36"/>
      <c r="F108" s="36"/>
      <c r="G108" s="36"/>
      <c r="H108" s="36"/>
      <c r="I108" s="36"/>
      <c r="J108" s="36"/>
      <c r="K108" s="36"/>
      <c r="L108" s="36"/>
      <c r="M108" s="36"/>
      <c r="N108" s="36"/>
      <c r="O108" s="36"/>
      <c r="P108" s="36"/>
      <c r="Q108" s="36"/>
      <c r="R108" s="36"/>
      <c r="S108" s="36"/>
      <c r="T108" s="36"/>
      <c r="U108" s="36"/>
      <c r="V108" s="36"/>
      <c r="W108" s="36"/>
    </row>
    <row r="109" spans="1:23" x14ac:dyDescent="0.25">
      <c r="A109" s="36"/>
      <c r="B109" s="36"/>
      <c r="C109" s="36"/>
      <c r="D109" s="99"/>
      <c r="E109" s="36"/>
      <c r="F109" s="36"/>
      <c r="G109" s="36"/>
      <c r="H109" s="36"/>
      <c r="I109" s="36"/>
      <c r="J109" s="36"/>
      <c r="K109" s="36"/>
      <c r="L109" s="36"/>
      <c r="M109" s="36"/>
      <c r="N109" s="36"/>
      <c r="O109" s="36"/>
      <c r="P109" s="36"/>
      <c r="Q109" s="36"/>
      <c r="R109" s="36"/>
      <c r="S109" s="36"/>
      <c r="T109" s="36"/>
      <c r="U109" s="36"/>
      <c r="V109" s="36"/>
      <c r="W109" s="36"/>
    </row>
    <row r="110" spans="1:23" x14ac:dyDescent="0.25">
      <c r="A110" s="36"/>
      <c r="B110" s="36"/>
      <c r="C110" s="36"/>
      <c r="D110" s="99"/>
      <c r="E110" s="36"/>
      <c r="F110" s="36"/>
      <c r="G110" s="36"/>
      <c r="H110" s="36"/>
      <c r="I110" s="36"/>
      <c r="J110" s="36"/>
      <c r="K110" s="36"/>
      <c r="L110" s="36"/>
      <c r="M110" s="36"/>
      <c r="N110" s="36"/>
      <c r="O110" s="36"/>
      <c r="P110" s="36"/>
      <c r="Q110" s="36"/>
      <c r="R110" s="36"/>
      <c r="S110" s="36"/>
      <c r="T110" s="36"/>
      <c r="U110" s="36"/>
      <c r="V110" s="36"/>
      <c r="W110" s="36"/>
    </row>
    <row r="111" spans="1:23" x14ac:dyDescent="0.25">
      <c r="A111" s="36"/>
      <c r="B111" s="36"/>
      <c r="C111" s="36"/>
      <c r="D111" s="99"/>
      <c r="E111" s="36"/>
      <c r="F111" s="36"/>
      <c r="G111" s="36"/>
      <c r="H111" s="36"/>
      <c r="I111" s="36"/>
      <c r="J111" s="36"/>
      <c r="K111" s="36"/>
      <c r="L111" s="36"/>
      <c r="M111" s="36"/>
      <c r="N111" s="36"/>
      <c r="O111" s="36"/>
      <c r="P111" s="36"/>
      <c r="Q111" s="36"/>
      <c r="R111" s="36"/>
      <c r="S111" s="36"/>
      <c r="T111" s="36"/>
      <c r="U111" s="36"/>
      <c r="V111" s="36"/>
      <c r="W111" s="36"/>
    </row>
    <row r="112" spans="1:23" x14ac:dyDescent="0.25">
      <c r="A112" s="36"/>
      <c r="B112" s="36"/>
      <c r="C112" s="36"/>
      <c r="D112" s="99"/>
      <c r="E112" s="36"/>
      <c r="F112" s="36"/>
      <c r="G112" s="36"/>
      <c r="H112" s="36"/>
      <c r="I112" s="36"/>
      <c r="J112" s="36"/>
      <c r="K112" s="36"/>
      <c r="L112" s="36"/>
      <c r="M112" s="36"/>
      <c r="N112" s="36"/>
      <c r="O112" s="36"/>
      <c r="P112" s="36"/>
      <c r="Q112" s="36"/>
      <c r="R112" s="36"/>
      <c r="S112" s="36"/>
      <c r="T112" s="36"/>
      <c r="U112" s="36"/>
      <c r="V112" s="36"/>
      <c r="W112" s="36"/>
    </row>
    <row r="113" spans="1:23" x14ac:dyDescent="0.25">
      <c r="A113" s="36"/>
      <c r="B113" s="36"/>
      <c r="C113" s="36"/>
      <c r="D113" s="99"/>
      <c r="E113" s="36"/>
      <c r="F113" s="36"/>
      <c r="G113" s="36"/>
      <c r="H113" s="36"/>
      <c r="I113" s="36"/>
      <c r="J113" s="36"/>
      <c r="K113" s="36"/>
      <c r="L113" s="36"/>
      <c r="M113" s="36"/>
      <c r="N113" s="36"/>
      <c r="O113" s="36"/>
      <c r="P113" s="36"/>
      <c r="Q113" s="36"/>
      <c r="R113" s="36"/>
      <c r="S113" s="36"/>
      <c r="T113" s="36"/>
      <c r="U113" s="36"/>
      <c r="V113" s="36"/>
      <c r="W113" s="36"/>
    </row>
    <row r="114" spans="1:23" x14ac:dyDescent="0.25">
      <c r="A114" s="36"/>
      <c r="B114" s="36"/>
      <c r="C114" s="36"/>
      <c r="D114" s="99"/>
      <c r="E114" s="36"/>
      <c r="F114" s="36"/>
      <c r="G114" s="36"/>
      <c r="H114" s="36"/>
      <c r="I114" s="36"/>
      <c r="J114" s="36"/>
      <c r="K114" s="36"/>
      <c r="L114" s="36"/>
      <c r="M114" s="36"/>
      <c r="N114" s="36"/>
      <c r="O114" s="36"/>
      <c r="P114" s="36"/>
      <c r="Q114" s="36"/>
      <c r="R114" s="36"/>
      <c r="S114" s="36"/>
      <c r="T114" s="36"/>
      <c r="U114" s="36"/>
      <c r="V114" s="36"/>
      <c r="W114" s="36"/>
    </row>
    <row r="115" spans="1:23" x14ac:dyDescent="0.25">
      <c r="A115" s="36"/>
      <c r="B115" s="36"/>
      <c r="C115" s="36"/>
      <c r="D115" s="99"/>
      <c r="E115" s="36"/>
      <c r="F115" s="36"/>
      <c r="G115" s="36"/>
      <c r="H115" s="36"/>
      <c r="I115" s="36"/>
      <c r="J115" s="36"/>
      <c r="K115" s="36"/>
      <c r="L115" s="36"/>
      <c r="M115" s="36"/>
      <c r="N115" s="36"/>
      <c r="O115" s="36"/>
      <c r="P115" s="36"/>
      <c r="Q115" s="36"/>
      <c r="R115" s="36"/>
      <c r="S115" s="36"/>
      <c r="T115" s="36"/>
      <c r="U115" s="36"/>
      <c r="V115" s="36"/>
      <c r="W115" s="36"/>
    </row>
    <row r="116" spans="1:23" x14ac:dyDescent="0.25">
      <c r="A116" s="36"/>
      <c r="B116" s="36"/>
      <c r="C116" s="36"/>
      <c r="D116" s="99"/>
      <c r="E116" s="36"/>
      <c r="F116" s="36"/>
      <c r="G116" s="36"/>
      <c r="H116" s="36"/>
      <c r="I116" s="36"/>
      <c r="J116" s="36"/>
      <c r="K116" s="36"/>
      <c r="L116" s="36"/>
      <c r="M116" s="36"/>
      <c r="N116" s="36"/>
      <c r="O116" s="36"/>
      <c r="P116" s="36"/>
      <c r="Q116" s="36"/>
      <c r="R116" s="36"/>
      <c r="S116" s="36"/>
      <c r="T116" s="36"/>
      <c r="U116" s="36"/>
      <c r="V116" s="36"/>
      <c r="W116" s="36"/>
    </row>
    <row r="117" spans="1:23" x14ac:dyDescent="0.25">
      <c r="A117" s="36"/>
      <c r="B117" s="36"/>
      <c r="C117" s="36"/>
      <c r="D117" s="99"/>
      <c r="E117" s="36"/>
      <c r="F117" s="36"/>
      <c r="G117" s="36"/>
      <c r="H117" s="36"/>
      <c r="I117" s="36"/>
      <c r="J117" s="36"/>
      <c r="K117" s="36"/>
      <c r="L117" s="36"/>
      <c r="M117" s="36"/>
      <c r="N117" s="36"/>
      <c r="O117" s="36"/>
      <c r="P117" s="36"/>
      <c r="Q117" s="36"/>
      <c r="R117" s="36"/>
      <c r="S117" s="36"/>
      <c r="T117" s="36"/>
      <c r="U117" s="36"/>
      <c r="V117" s="36"/>
      <c r="W117" s="36"/>
    </row>
    <row r="118" spans="1:23" x14ac:dyDescent="0.25">
      <c r="A118" s="36"/>
      <c r="B118" s="36"/>
      <c r="C118" s="36"/>
      <c r="D118" s="99"/>
      <c r="E118" s="36"/>
      <c r="F118" s="36"/>
      <c r="G118" s="36"/>
      <c r="H118" s="36"/>
      <c r="I118" s="36"/>
      <c r="J118" s="36"/>
      <c r="K118" s="36"/>
      <c r="L118" s="36"/>
      <c r="M118" s="36"/>
      <c r="N118" s="36"/>
      <c r="O118" s="36"/>
      <c r="P118" s="36"/>
      <c r="Q118" s="36"/>
      <c r="R118" s="36"/>
      <c r="S118" s="36"/>
      <c r="T118" s="36"/>
      <c r="U118" s="36"/>
      <c r="V118" s="36"/>
      <c r="W118" s="36"/>
    </row>
    <row r="119" spans="1:23" x14ac:dyDescent="0.25">
      <c r="A119" s="36"/>
      <c r="B119" s="36"/>
      <c r="C119" s="36"/>
      <c r="D119" s="99"/>
      <c r="E119" s="36"/>
      <c r="F119" s="36"/>
      <c r="G119" s="36"/>
      <c r="H119" s="36"/>
      <c r="I119" s="36"/>
      <c r="J119" s="36"/>
      <c r="K119" s="36"/>
      <c r="L119" s="36"/>
      <c r="M119" s="36"/>
      <c r="N119" s="36"/>
      <c r="O119" s="36"/>
      <c r="P119" s="36"/>
      <c r="Q119" s="36"/>
      <c r="R119" s="36"/>
      <c r="S119" s="36"/>
      <c r="T119" s="36"/>
      <c r="U119" s="36"/>
      <c r="V119" s="36"/>
      <c r="W119" s="36"/>
    </row>
    <row r="120" spans="1:23" x14ac:dyDescent="0.25">
      <c r="A120" s="36"/>
      <c r="B120" s="36"/>
      <c r="C120" s="36"/>
      <c r="D120" s="99"/>
      <c r="E120" s="36"/>
      <c r="F120" s="36"/>
      <c r="G120" s="36"/>
      <c r="H120" s="36"/>
      <c r="I120" s="36"/>
      <c r="J120" s="36"/>
      <c r="K120" s="36"/>
      <c r="L120" s="36"/>
      <c r="M120" s="36"/>
      <c r="N120" s="36"/>
      <c r="O120" s="36"/>
      <c r="P120" s="36"/>
      <c r="Q120" s="36"/>
      <c r="R120" s="36"/>
      <c r="S120" s="36"/>
      <c r="T120" s="36"/>
      <c r="U120" s="36"/>
      <c r="V120" s="36"/>
      <c r="W120" s="36"/>
    </row>
    <row r="121" spans="1:23" x14ac:dyDescent="0.25">
      <c r="A121" s="36"/>
      <c r="B121" s="36"/>
      <c r="C121" s="36"/>
      <c r="D121" s="99"/>
      <c r="E121" s="36"/>
      <c r="F121" s="36"/>
      <c r="G121" s="36"/>
      <c r="H121" s="36"/>
      <c r="I121" s="36"/>
      <c r="J121" s="36"/>
      <c r="K121" s="36"/>
      <c r="L121" s="36"/>
      <c r="M121" s="36"/>
      <c r="N121" s="36"/>
      <c r="O121" s="36"/>
      <c r="P121" s="36"/>
      <c r="Q121" s="36"/>
      <c r="R121" s="36"/>
      <c r="S121" s="36"/>
      <c r="T121" s="36"/>
      <c r="U121" s="36"/>
      <c r="V121" s="36"/>
      <c r="W121" s="36"/>
    </row>
    <row r="122" spans="1:23" x14ac:dyDescent="0.25">
      <c r="A122" s="36"/>
      <c r="B122" s="36"/>
      <c r="C122" s="36"/>
      <c r="D122" s="99"/>
      <c r="E122" s="36"/>
      <c r="F122" s="36"/>
      <c r="G122" s="36"/>
      <c r="H122" s="36"/>
      <c r="I122" s="36"/>
      <c r="J122" s="36"/>
      <c r="K122" s="36"/>
      <c r="L122" s="36"/>
      <c r="M122" s="36"/>
      <c r="N122" s="36"/>
      <c r="O122" s="36"/>
      <c r="P122" s="36"/>
      <c r="Q122" s="36"/>
      <c r="R122" s="36"/>
      <c r="S122" s="36"/>
      <c r="T122" s="36"/>
      <c r="U122" s="36"/>
      <c r="V122" s="36"/>
      <c r="W122" s="36"/>
    </row>
    <row r="123" spans="1:23" x14ac:dyDescent="0.25">
      <c r="A123" s="36"/>
      <c r="B123" s="36"/>
      <c r="C123" s="36"/>
      <c r="D123" s="99"/>
      <c r="E123" s="36"/>
      <c r="F123" s="36"/>
      <c r="G123" s="36"/>
      <c r="H123" s="36"/>
      <c r="I123" s="36"/>
      <c r="J123" s="36"/>
      <c r="K123" s="36"/>
      <c r="L123" s="36"/>
      <c r="M123" s="36"/>
      <c r="N123" s="36"/>
      <c r="O123" s="36"/>
      <c r="P123" s="36"/>
      <c r="Q123" s="36"/>
      <c r="R123" s="36"/>
      <c r="S123" s="36"/>
      <c r="T123" s="36"/>
      <c r="U123" s="36"/>
      <c r="V123" s="36"/>
      <c r="W123" s="36"/>
    </row>
    <row r="124" spans="1:23" x14ac:dyDescent="0.25">
      <c r="A124" s="36"/>
      <c r="B124" s="36"/>
      <c r="C124" s="36"/>
      <c r="D124" s="99"/>
      <c r="E124" s="36"/>
      <c r="F124" s="36"/>
      <c r="G124" s="36"/>
      <c r="H124" s="36"/>
      <c r="I124" s="36"/>
      <c r="J124" s="36"/>
      <c r="K124" s="36"/>
      <c r="L124" s="36"/>
      <c r="M124" s="36"/>
      <c r="N124" s="36"/>
      <c r="O124" s="36"/>
      <c r="P124" s="36"/>
      <c r="Q124" s="36"/>
      <c r="R124" s="36"/>
      <c r="S124" s="36"/>
      <c r="T124" s="36"/>
      <c r="U124" s="36"/>
      <c r="V124" s="36"/>
      <c r="W124" s="36"/>
    </row>
    <row r="125" spans="1:23" x14ac:dyDescent="0.25">
      <c r="J125" s="21"/>
      <c r="K125" s="21"/>
      <c r="L125" s="21"/>
    </row>
    <row r="128" spans="1:23" customFormat="1" x14ac:dyDescent="0.25">
      <c r="D128" s="101"/>
      <c r="E128" s="21"/>
      <c r="F128" s="21"/>
      <c r="G128" s="21"/>
      <c r="H128" s="21"/>
      <c r="I128" s="21"/>
    </row>
  </sheetData>
  <sheetProtection algorithmName="SHA-512" hashValue="3asPxsf2e8WZT3cNqqjT2qnUFXEn6s+VRRaUpLxlFzi1MEKpNmq+frVOlLK/pgtv7uJgSq2Fa8Ka19u6/N+n4Q==" saltValue="vn7X+NVWPj+TDX3RIi4Drw==" spinCount="100000" sheet="1" objects="1" scenarios="1"/>
  <mergeCells count="16">
    <mergeCell ref="D21:H21"/>
    <mergeCell ref="B23:C23"/>
    <mergeCell ref="B29:B44"/>
    <mergeCell ref="B45:B65"/>
    <mergeCell ref="B12:C12"/>
    <mergeCell ref="B13:C13"/>
    <mergeCell ref="B15:C15"/>
    <mergeCell ref="B16:C16"/>
    <mergeCell ref="B18:C18"/>
    <mergeCell ref="B19:C19"/>
    <mergeCell ref="B10:H10"/>
    <mergeCell ref="B4:H4"/>
    <mergeCell ref="B5:H5"/>
    <mergeCell ref="B6:H6"/>
    <mergeCell ref="B7:H7"/>
    <mergeCell ref="B9:H9"/>
  </mergeCells>
  <conditionalFormatting sqref="A59">
    <cfRule type="expression" dxfId="117" priority="9">
      <formula>IF($Q86=1,TRUE,FALSE)</formula>
    </cfRule>
  </conditionalFormatting>
  <conditionalFormatting sqref="D23:H23">
    <cfRule type="expression" dxfId="116" priority="10">
      <formula>IF($Q86=1,TRUE,FALSE)</formula>
    </cfRule>
  </conditionalFormatting>
  <conditionalFormatting sqref="H56:H65">
    <cfRule type="cellIs" dxfId="115" priority="8" operator="equal">
      <formula>0</formula>
    </cfRule>
  </conditionalFormatting>
  <conditionalFormatting sqref="H29">
    <cfRule type="cellIs" dxfId="114" priority="6" operator="equal">
      <formula>0</formula>
    </cfRule>
  </conditionalFormatting>
  <conditionalFormatting sqref="H30:H55">
    <cfRule type="cellIs" dxfId="113" priority="7" operator="equal">
      <formula>0</formula>
    </cfRule>
  </conditionalFormatting>
  <conditionalFormatting sqref="G29:H65">
    <cfRule type="expression" dxfId="112" priority="5">
      <formula>ISNA(G29)</formula>
    </cfRule>
  </conditionalFormatting>
  <conditionalFormatting sqref="D18">
    <cfRule type="cellIs" dxfId="111" priority="4" operator="equal">
      <formula>0</formula>
    </cfRule>
  </conditionalFormatting>
  <conditionalFormatting sqref="D18">
    <cfRule type="expression" dxfId="110" priority="3">
      <formula>ISNA(D18)</formula>
    </cfRule>
  </conditionalFormatting>
  <conditionalFormatting sqref="D19">
    <cfRule type="cellIs" dxfId="109" priority="2" operator="equal">
      <formula>0</formula>
    </cfRule>
  </conditionalFormatting>
  <conditionalFormatting sqref="D19">
    <cfRule type="expression" dxfId="108" priority="1">
      <formula>ISNA(D19)</formula>
    </cfRule>
  </conditionalFormatting>
  <dataValidations count="1">
    <dataValidation type="list" allowBlank="1" showInputMessage="1" showErrorMessage="1" sqref="D13 D15:D16">
      <formula1>$C$29:$C$65</formula1>
    </dataValidation>
  </dataValidations>
  <pageMargins left="0.25" right="0.25" top="0.75" bottom="0.75" header="0.3" footer="0.3"/>
  <pageSetup orientation="landscape" r:id="rId1"/>
  <rowBreaks count="2" manualBreakCount="2">
    <brk id="24" max="8" man="1"/>
    <brk id="55"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H26"/>
  <sheetViews>
    <sheetView workbookViewId="0">
      <selection activeCell="C11" sqref="C11:C26"/>
    </sheetView>
  </sheetViews>
  <sheetFormatPr defaultRowHeight="15" x14ac:dyDescent="0.25"/>
  <cols>
    <col min="1" max="1" width="8.5703125" bestFit="1" customWidth="1"/>
    <col min="2" max="2" width="11.42578125" bestFit="1" customWidth="1"/>
    <col min="3" max="3" width="13.28515625" bestFit="1" customWidth="1"/>
    <col min="4" max="4" width="20.5703125" bestFit="1" customWidth="1"/>
    <col min="8" max="8" width="26" customWidth="1"/>
  </cols>
  <sheetData>
    <row r="2" spans="1:8" x14ac:dyDescent="0.25">
      <c r="A2" s="320" t="s">
        <v>671</v>
      </c>
      <c r="B2" s="320"/>
      <c r="C2" s="320"/>
      <c r="D2" s="320"/>
    </row>
    <row r="3" spans="1:8" ht="45" x14ac:dyDescent="0.25">
      <c r="A3" s="231"/>
      <c r="B3" s="232" t="s">
        <v>617</v>
      </c>
      <c r="C3" s="232" t="s">
        <v>672</v>
      </c>
      <c r="D3" s="232" t="s">
        <v>662</v>
      </c>
      <c r="G3" s="231" t="s">
        <v>673</v>
      </c>
      <c r="H3" s="232" t="s">
        <v>662</v>
      </c>
    </row>
    <row r="4" spans="1:8" x14ac:dyDescent="0.25">
      <c r="A4" s="231" t="s">
        <v>673</v>
      </c>
      <c r="B4" s="231" t="s">
        <v>674</v>
      </c>
      <c r="C4" s="231" t="s">
        <v>675</v>
      </c>
      <c r="D4" s="231" t="s">
        <v>676</v>
      </c>
      <c r="H4" s="231" t="s">
        <v>676</v>
      </c>
    </row>
    <row r="5" spans="1:8" hidden="1" x14ac:dyDescent="0.25">
      <c r="A5" t="s">
        <v>677</v>
      </c>
      <c r="B5" t="s">
        <v>678</v>
      </c>
      <c r="C5" t="s">
        <v>678</v>
      </c>
      <c r="D5" t="s">
        <v>678</v>
      </c>
      <c r="G5" t="s">
        <v>684</v>
      </c>
      <c r="H5" s="233">
        <v>105.07961047064551</v>
      </c>
    </row>
    <row r="6" spans="1:8" hidden="1" x14ac:dyDescent="0.25">
      <c r="A6" t="s">
        <v>679</v>
      </c>
      <c r="B6" s="233">
        <v>2.2308591666666628</v>
      </c>
      <c r="C6" s="233">
        <v>95.699577779276893</v>
      </c>
      <c r="D6" s="233">
        <v>95.221024705714711</v>
      </c>
      <c r="G6" t="s">
        <v>685</v>
      </c>
      <c r="H6" s="233">
        <v>107.81921361490525</v>
      </c>
    </row>
    <row r="7" spans="1:8" hidden="1" x14ac:dyDescent="0.25">
      <c r="A7" t="s">
        <v>680</v>
      </c>
      <c r="B7" s="233">
        <v>2.2850558333333324</v>
      </c>
      <c r="C7" s="233">
        <v>99.515143188727905</v>
      </c>
      <c r="D7" s="233">
        <v>99.390637893623847</v>
      </c>
      <c r="G7" t="s">
        <v>686</v>
      </c>
      <c r="H7" s="233">
        <v>111.04741471357825</v>
      </c>
    </row>
    <row r="8" spans="1:8" hidden="1" x14ac:dyDescent="0.25">
      <c r="A8" t="s">
        <v>681</v>
      </c>
      <c r="B8" s="233">
        <v>2.3225341666666655</v>
      </c>
      <c r="C8" s="233">
        <v>100.8532779941885</v>
      </c>
      <c r="D8" s="233">
        <v>101.03298022279675</v>
      </c>
      <c r="G8" t="s">
        <v>687</v>
      </c>
      <c r="H8" s="233">
        <v>117.268014483735</v>
      </c>
    </row>
    <row r="9" spans="1:8" hidden="1" x14ac:dyDescent="0.25">
      <c r="A9" t="s">
        <v>682</v>
      </c>
      <c r="B9" s="233">
        <v>2.36033583333333</v>
      </c>
      <c r="C9" s="233">
        <v>102.13072138933025</v>
      </c>
      <c r="D9" s="233">
        <v>102.4873358598125</v>
      </c>
      <c r="G9" t="s">
        <v>688</v>
      </c>
      <c r="H9" s="233">
        <v>119.57462611385451</v>
      </c>
    </row>
    <row r="10" spans="1:8" hidden="1" x14ac:dyDescent="0.25">
      <c r="A10" t="s">
        <v>683</v>
      </c>
      <c r="B10" s="233">
        <v>2.3676458333333326</v>
      </c>
      <c r="C10" s="233">
        <v>104.094803947122</v>
      </c>
      <c r="D10" s="233">
        <v>104.69129888543199</v>
      </c>
      <c r="G10" t="s">
        <v>689</v>
      </c>
      <c r="H10" s="233">
        <v>125.78753652996849</v>
      </c>
    </row>
    <row r="11" spans="1:8" x14ac:dyDescent="0.25">
      <c r="A11" t="s">
        <v>684</v>
      </c>
      <c r="B11" s="233">
        <v>2.3893099999999974</v>
      </c>
      <c r="C11" s="233">
        <v>104.42024498938801</v>
      </c>
      <c r="D11" s="233">
        <v>105.07961047064551</v>
      </c>
      <c r="G11" t="s">
        <v>690</v>
      </c>
      <c r="H11" s="233">
        <v>137.87957499999999</v>
      </c>
    </row>
    <row r="12" spans="1:8" x14ac:dyDescent="0.25">
      <c r="A12" t="s">
        <v>685</v>
      </c>
      <c r="B12" s="233">
        <v>2.4385491666666628</v>
      </c>
      <c r="C12" s="233">
        <v>106.6089519228065</v>
      </c>
      <c r="D12" s="233">
        <v>107.81921361490525</v>
      </c>
      <c r="G12" t="s">
        <v>691</v>
      </c>
      <c r="H12" s="233">
        <v>137.03162499999999</v>
      </c>
    </row>
    <row r="13" spans="1:8" x14ac:dyDescent="0.25">
      <c r="A13" t="s">
        <v>686</v>
      </c>
      <c r="B13" s="233">
        <v>2.4973208333333301</v>
      </c>
      <c r="C13" s="233">
        <v>109.61903320061725</v>
      </c>
      <c r="D13" s="233">
        <v>111.04741471357825</v>
      </c>
      <c r="G13" t="s">
        <v>692</v>
      </c>
      <c r="H13" s="233">
        <v>139.81355000000002</v>
      </c>
    </row>
    <row r="14" spans="1:8" x14ac:dyDescent="0.25">
      <c r="A14" t="s">
        <v>687</v>
      </c>
      <c r="B14" s="233">
        <v>2.5437216666666624</v>
      </c>
      <c r="C14" s="233">
        <v>115.38712171312325</v>
      </c>
      <c r="D14" s="233">
        <v>117.268014483735</v>
      </c>
      <c r="G14" t="s">
        <v>693</v>
      </c>
      <c r="H14" s="233">
        <v>144.75042500000001</v>
      </c>
    </row>
    <row r="15" spans="1:8" x14ac:dyDescent="0.25">
      <c r="A15" t="s">
        <v>688</v>
      </c>
      <c r="B15" s="233">
        <v>2.5806324999999974</v>
      </c>
      <c r="C15" s="233">
        <v>117.67535237939225</v>
      </c>
      <c r="D15" s="233">
        <v>119.57462611385451</v>
      </c>
      <c r="G15" t="s">
        <v>694</v>
      </c>
      <c r="H15" s="233">
        <v>149.35915</v>
      </c>
    </row>
    <row r="16" spans="1:8" x14ac:dyDescent="0.25">
      <c r="A16" t="s">
        <v>689</v>
      </c>
      <c r="B16" s="233">
        <v>2.6572184999999999</v>
      </c>
      <c r="C16" s="233">
        <v>123.52437365027001</v>
      </c>
      <c r="D16" s="233">
        <v>125.78753652996849</v>
      </c>
      <c r="G16" t="s">
        <v>695</v>
      </c>
      <c r="H16" s="233">
        <v>154.838325</v>
      </c>
    </row>
    <row r="17" spans="1:8" x14ac:dyDescent="0.25">
      <c r="A17" t="s">
        <v>690</v>
      </c>
      <c r="B17" s="233">
        <v>2.7343760000000001</v>
      </c>
      <c r="C17" s="233">
        <v>134.24074999999999</v>
      </c>
      <c r="D17" s="233">
        <v>137.87957499999999</v>
      </c>
      <c r="G17" t="s">
        <v>696</v>
      </c>
      <c r="H17" s="233">
        <v>162.06252499999999</v>
      </c>
    </row>
    <row r="18" spans="1:8" x14ac:dyDescent="0.25">
      <c r="A18" t="s">
        <v>691</v>
      </c>
      <c r="B18" s="233">
        <v>2.7903177499999998</v>
      </c>
      <c r="C18" s="233">
        <v>133.00772499999999</v>
      </c>
      <c r="D18" s="233">
        <v>137.03162499999999</v>
      </c>
      <c r="G18" t="s">
        <v>697</v>
      </c>
      <c r="H18" s="233">
        <v>170.27792500000001</v>
      </c>
    </row>
    <row r="19" spans="1:8" x14ac:dyDescent="0.25">
      <c r="A19" t="s">
        <v>692</v>
      </c>
      <c r="B19" s="233">
        <v>2.8485279999999999</v>
      </c>
      <c r="C19" s="233">
        <v>134.95979999999997</v>
      </c>
      <c r="D19" s="233">
        <v>139.81355000000002</v>
      </c>
      <c r="G19" t="s">
        <v>698</v>
      </c>
      <c r="H19" s="233">
        <v>178.22104999999999</v>
      </c>
    </row>
    <row r="20" spans="1:8" x14ac:dyDescent="0.25">
      <c r="A20" t="s">
        <v>693</v>
      </c>
      <c r="B20" s="233">
        <v>2.9087277500000002</v>
      </c>
      <c r="C20" s="233">
        <v>139.20837499999999</v>
      </c>
      <c r="D20" s="233">
        <v>144.75042500000001</v>
      </c>
      <c r="G20" t="s">
        <v>699</v>
      </c>
      <c r="H20" s="233">
        <v>184.84965</v>
      </c>
    </row>
    <row r="21" spans="1:8" x14ac:dyDescent="0.25">
      <c r="A21" t="s">
        <v>694</v>
      </c>
      <c r="B21" s="233">
        <v>2.9709412500000001</v>
      </c>
      <c r="C21" s="233">
        <v>143.536025</v>
      </c>
      <c r="D21" s="233">
        <v>149.35915</v>
      </c>
    </row>
    <row r="22" spans="1:8" x14ac:dyDescent="0.25">
      <c r="A22" t="s">
        <v>695</v>
      </c>
      <c r="B22" s="233">
        <v>3.0366727500000001</v>
      </c>
      <c r="C22" s="233">
        <v>148.705625</v>
      </c>
      <c r="D22" s="233">
        <v>154.838325</v>
      </c>
    </row>
    <row r="23" spans="1:8" x14ac:dyDescent="0.25">
      <c r="A23" t="s">
        <v>696</v>
      </c>
      <c r="B23" s="233">
        <v>3.1074027500000003</v>
      </c>
      <c r="C23" s="233">
        <v>155.27085</v>
      </c>
      <c r="D23" s="233">
        <v>162.06252499999999</v>
      </c>
    </row>
    <row r="24" spans="1:8" x14ac:dyDescent="0.25">
      <c r="A24" t="s">
        <v>697</v>
      </c>
      <c r="B24" s="233">
        <v>3.1827909999999999</v>
      </c>
      <c r="C24" s="233">
        <v>162.6138</v>
      </c>
      <c r="D24" s="233">
        <v>170.27792500000001</v>
      </c>
    </row>
    <row r="25" spans="1:8" x14ac:dyDescent="0.25">
      <c r="A25" t="s">
        <v>698</v>
      </c>
      <c r="B25" s="233">
        <v>3.2609327500000003</v>
      </c>
      <c r="C25" s="233">
        <v>169.7345</v>
      </c>
      <c r="D25" s="233">
        <v>178.22104999999999</v>
      </c>
    </row>
    <row r="26" spans="1:8" x14ac:dyDescent="0.25">
      <c r="A26" t="s">
        <v>699</v>
      </c>
      <c r="B26" s="233">
        <v>3.3392965000000001</v>
      </c>
      <c r="C26" s="233">
        <v>175.75065000000001</v>
      </c>
      <c r="D26" s="233">
        <v>184.84965</v>
      </c>
    </row>
  </sheetData>
  <autoFilter ref="A4:D26">
    <filterColumn colId="0">
      <filters>
        <filter val="2015 - 16"/>
        <filter val="2016 - 17"/>
        <filter val="2017 - 18"/>
        <filter val="2018 - 19"/>
        <filter val="2019 - 20"/>
        <filter val="2020 - 21"/>
        <filter val="2021 - 22"/>
        <filter val="2022 - 23"/>
        <filter val="2023 - 24"/>
        <filter val="2024 - 25"/>
        <filter val="2025 - 26"/>
        <filter val="2026 - 27"/>
        <filter val="2027 - 28"/>
        <filter val="2028 - 29"/>
        <filter val="2029 - 30"/>
        <filter val="2030 - 31"/>
      </filters>
    </filterColumn>
  </autoFilter>
  <mergeCells count="1">
    <mergeCell ref="A2: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5"/>
  <sheetViews>
    <sheetView workbookViewId="0">
      <pane ySplit="3" topLeftCell="A295" activePane="bottomLeft" state="frozen"/>
      <selection pane="bottomLeft" activeCell="C115" sqref="C115"/>
    </sheetView>
  </sheetViews>
  <sheetFormatPr defaultRowHeight="15" x14ac:dyDescent="0.25"/>
  <cols>
    <col min="1" max="1" width="17" bestFit="1" customWidth="1"/>
    <col min="2" max="2" width="27.42578125" bestFit="1" customWidth="1"/>
    <col min="3" max="3" width="34.140625" bestFit="1" customWidth="1"/>
    <col min="4" max="4" width="34.140625" customWidth="1"/>
    <col min="5" max="5" width="11.7109375" bestFit="1" customWidth="1"/>
    <col min="6" max="6" width="12" bestFit="1" customWidth="1"/>
    <col min="7" max="11" width="12.7109375" customWidth="1"/>
  </cols>
  <sheetData>
    <row r="1" spans="1:13" x14ac:dyDescent="0.25">
      <c r="G1" s="321" t="s">
        <v>549</v>
      </c>
      <c r="H1" s="322"/>
      <c r="I1" s="322"/>
      <c r="J1" s="322"/>
      <c r="K1" s="323"/>
    </row>
    <row r="3" spans="1:13" ht="45.75" thickBot="1" x14ac:dyDescent="0.3">
      <c r="A3" t="s">
        <v>558</v>
      </c>
      <c r="B3" t="s">
        <v>544</v>
      </c>
      <c r="C3" t="s">
        <v>463</v>
      </c>
      <c r="D3" t="s">
        <v>564</v>
      </c>
      <c r="E3" s="3" t="s">
        <v>439</v>
      </c>
      <c r="F3" s="3" t="s">
        <v>438</v>
      </c>
      <c r="G3" s="14" t="s">
        <v>582</v>
      </c>
      <c r="H3" s="14" t="s">
        <v>583</v>
      </c>
      <c r="I3" s="14" t="s">
        <v>584</v>
      </c>
      <c r="J3" s="14" t="s">
        <v>585</v>
      </c>
      <c r="K3" s="14" t="s">
        <v>586</v>
      </c>
    </row>
    <row r="4" spans="1:13" ht="15.75" thickTop="1" x14ac:dyDescent="0.25">
      <c r="A4" t="s">
        <v>557</v>
      </c>
      <c r="B4" t="s">
        <v>440</v>
      </c>
      <c r="C4" t="s">
        <v>1</v>
      </c>
      <c r="D4" t="str">
        <f>C4&amp;" - "&amp;B4</f>
        <v>Alachua - Alachua County</v>
      </c>
      <c r="E4" s="19">
        <v>10470</v>
      </c>
      <c r="F4" s="20">
        <v>10470</v>
      </c>
      <c r="G4" s="8">
        <f>VLOOKUP($B4,'County Pop Forecast'!$I$4:$N$72,2,FALSE)</f>
        <v>8.29105253385376E-3</v>
      </c>
      <c r="H4" s="8">
        <f>VLOOKUP($B4,'County Pop Forecast'!$I$4:$N$72,3,FALSE)</f>
        <v>6.7326222215229325E-3</v>
      </c>
      <c r="I4" s="8">
        <f>VLOOKUP($B4,'County Pop Forecast'!$I$4:$N$72,4,FALSE)</f>
        <v>5.1193060652903188E-3</v>
      </c>
      <c r="J4" s="8">
        <f>VLOOKUP($B4,'County Pop Forecast'!$I$4:$N$72,5,FALSE)</f>
        <v>4.0115015581034807E-3</v>
      </c>
      <c r="K4" s="8">
        <f>VLOOKUP($B4,'County Pop Forecast'!$I$4:$N$72,6,FALSE)</f>
        <v>3.2381694606751221E-3</v>
      </c>
      <c r="M4">
        <f>LEN(C4)</f>
        <v>7</v>
      </c>
    </row>
    <row r="5" spans="1:13" x14ac:dyDescent="0.25">
      <c r="A5" t="s">
        <v>557</v>
      </c>
      <c r="B5" t="s">
        <v>440</v>
      </c>
      <c r="C5" t="s">
        <v>2</v>
      </c>
      <c r="D5" t="str">
        <f t="shared" ref="D5:D12" si="0">C5&amp;" - "&amp;B5</f>
        <v>Archer - Alachua County</v>
      </c>
      <c r="E5" s="19">
        <v>1204</v>
      </c>
      <c r="F5" s="20">
        <v>1204</v>
      </c>
      <c r="G5" s="8">
        <f>VLOOKUP($B5,'County Pop Forecast'!$I$4:$N$72,2,FALSE)</f>
        <v>8.29105253385376E-3</v>
      </c>
      <c r="H5" s="8">
        <f>VLOOKUP($B5,'County Pop Forecast'!$I$4:$N$72,3,FALSE)</f>
        <v>6.7326222215229325E-3</v>
      </c>
      <c r="I5" s="8">
        <f>VLOOKUP($B5,'County Pop Forecast'!$I$4:$N$72,4,FALSE)</f>
        <v>5.1193060652903188E-3</v>
      </c>
      <c r="J5" s="8">
        <f>VLOOKUP($B5,'County Pop Forecast'!$I$4:$N$72,5,FALSE)</f>
        <v>4.0115015581034807E-3</v>
      </c>
      <c r="K5" s="8">
        <f>VLOOKUP($B5,'County Pop Forecast'!$I$4:$N$72,6,FALSE)</f>
        <v>3.2381694606751221E-3</v>
      </c>
      <c r="M5">
        <f t="shared" ref="M5:M68" si="1">LEN(C5)</f>
        <v>6</v>
      </c>
    </row>
    <row r="6" spans="1:13" x14ac:dyDescent="0.25">
      <c r="A6" t="s">
        <v>557</v>
      </c>
      <c r="B6" t="s">
        <v>440</v>
      </c>
      <c r="C6" t="s">
        <v>441</v>
      </c>
      <c r="D6" t="str">
        <f t="shared" si="0"/>
        <v>Gainesville - Alachua County</v>
      </c>
      <c r="E6" s="19">
        <v>135097</v>
      </c>
      <c r="F6" s="20">
        <v>134434</v>
      </c>
      <c r="G6" s="8">
        <f>VLOOKUP($B6,'County Pop Forecast'!$I$4:$N$72,2,FALSE)</f>
        <v>8.29105253385376E-3</v>
      </c>
      <c r="H6" s="8">
        <f>VLOOKUP($B6,'County Pop Forecast'!$I$4:$N$72,3,FALSE)</f>
        <v>6.7326222215229325E-3</v>
      </c>
      <c r="I6" s="8">
        <f>VLOOKUP($B6,'County Pop Forecast'!$I$4:$N$72,4,FALSE)</f>
        <v>5.1193060652903188E-3</v>
      </c>
      <c r="J6" s="8">
        <f>VLOOKUP($B6,'County Pop Forecast'!$I$4:$N$72,5,FALSE)</f>
        <v>4.0115015581034807E-3</v>
      </c>
      <c r="K6" s="8">
        <f>VLOOKUP($B6,'County Pop Forecast'!$I$4:$N$72,6,FALSE)</f>
        <v>3.2381694606751221E-3</v>
      </c>
      <c r="M6">
        <f t="shared" si="1"/>
        <v>11</v>
      </c>
    </row>
    <row r="7" spans="1:13" x14ac:dyDescent="0.25">
      <c r="A7" t="s">
        <v>557</v>
      </c>
      <c r="B7" t="s">
        <v>440</v>
      </c>
      <c r="C7" t="s">
        <v>3</v>
      </c>
      <c r="D7" t="str">
        <f t="shared" si="0"/>
        <v>Hawthorne - Alachua County</v>
      </c>
      <c r="E7" s="19">
        <v>1463</v>
      </c>
      <c r="F7" s="20">
        <v>1463</v>
      </c>
      <c r="G7" s="8">
        <f>VLOOKUP($B7,'County Pop Forecast'!$I$4:$N$72,2,FALSE)</f>
        <v>8.29105253385376E-3</v>
      </c>
      <c r="H7" s="8">
        <f>VLOOKUP($B7,'County Pop Forecast'!$I$4:$N$72,3,FALSE)</f>
        <v>6.7326222215229325E-3</v>
      </c>
      <c r="I7" s="8">
        <f>VLOOKUP($B7,'County Pop Forecast'!$I$4:$N$72,4,FALSE)</f>
        <v>5.1193060652903188E-3</v>
      </c>
      <c r="J7" s="8">
        <f>VLOOKUP($B7,'County Pop Forecast'!$I$4:$N$72,5,FALSE)</f>
        <v>4.0115015581034807E-3</v>
      </c>
      <c r="K7" s="8">
        <f>VLOOKUP($B7,'County Pop Forecast'!$I$4:$N$72,6,FALSE)</f>
        <v>3.2381694606751221E-3</v>
      </c>
      <c r="M7">
        <f t="shared" si="1"/>
        <v>9</v>
      </c>
    </row>
    <row r="8" spans="1:13" x14ac:dyDescent="0.25">
      <c r="A8" t="s">
        <v>557</v>
      </c>
      <c r="B8" t="s">
        <v>440</v>
      </c>
      <c r="C8" t="s">
        <v>4</v>
      </c>
      <c r="D8" t="str">
        <f t="shared" si="0"/>
        <v>High Springs - Alachua County</v>
      </c>
      <c r="E8" s="19">
        <v>6652</v>
      </c>
      <c r="F8" s="20">
        <v>6652</v>
      </c>
      <c r="G8" s="8">
        <f>VLOOKUP($B8,'County Pop Forecast'!$I$4:$N$72,2,FALSE)</f>
        <v>8.29105253385376E-3</v>
      </c>
      <c r="H8" s="8">
        <f>VLOOKUP($B8,'County Pop Forecast'!$I$4:$N$72,3,FALSE)</f>
        <v>6.7326222215229325E-3</v>
      </c>
      <c r="I8" s="8">
        <f>VLOOKUP($B8,'County Pop Forecast'!$I$4:$N$72,4,FALSE)</f>
        <v>5.1193060652903188E-3</v>
      </c>
      <c r="J8" s="8">
        <f>VLOOKUP($B8,'County Pop Forecast'!$I$4:$N$72,5,FALSE)</f>
        <v>4.0115015581034807E-3</v>
      </c>
      <c r="K8" s="8">
        <f>VLOOKUP($B8,'County Pop Forecast'!$I$4:$N$72,6,FALSE)</f>
        <v>3.2381694606751221E-3</v>
      </c>
      <c r="M8">
        <f t="shared" si="1"/>
        <v>12</v>
      </c>
    </row>
    <row r="9" spans="1:13" x14ac:dyDescent="0.25">
      <c r="A9" t="s">
        <v>557</v>
      </c>
      <c r="B9" t="s">
        <v>440</v>
      </c>
      <c r="C9" t="s">
        <v>5</v>
      </c>
      <c r="D9" t="str">
        <f t="shared" si="0"/>
        <v>La Crosse - Alachua County</v>
      </c>
      <c r="E9" s="19">
        <v>395</v>
      </c>
      <c r="F9" s="20">
        <v>395</v>
      </c>
      <c r="G9" s="8">
        <f>VLOOKUP($B9,'County Pop Forecast'!$I$4:$N$72,2,FALSE)</f>
        <v>8.29105253385376E-3</v>
      </c>
      <c r="H9" s="8">
        <f>VLOOKUP($B9,'County Pop Forecast'!$I$4:$N$72,3,FALSE)</f>
        <v>6.7326222215229325E-3</v>
      </c>
      <c r="I9" s="8">
        <f>VLOOKUP($B9,'County Pop Forecast'!$I$4:$N$72,4,FALSE)</f>
        <v>5.1193060652903188E-3</v>
      </c>
      <c r="J9" s="8">
        <f>VLOOKUP($B9,'County Pop Forecast'!$I$4:$N$72,5,FALSE)</f>
        <v>4.0115015581034807E-3</v>
      </c>
      <c r="K9" s="8">
        <f>VLOOKUP($B9,'County Pop Forecast'!$I$4:$N$72,6,FALSE)</f>
        <v>3.2381694606751221E-3</v>
      </c>
      <c r="M9">
        <f t="shared" si="1"/>
        <v>9</v>
      </c>
    </row>
    <row r="10" spans="1:13" x14ac:dyDescent="0.25">
      <c r="A10" t="s">
        <v>557</v>
      </c>
      <c r="B10" t="s">
        <v>440</v>
      </c>
      <c r="C10" t="s">
        <v>6</v>
      </c>
      <c r="D10" t="str">
        <f t="shared" si="0"/>
        <v>Micanopy - Alachua County</v>
      </c>
      <c r="E10" s="19">
        <v>669</v>
      </c>
      <c r="F10" s="20">
        <v>669</v>
      </c>
      <c r="G10" s="8">
        <f>VLOOKUP($B10,'County Pop Forecast'!$I$4:$N$72,2,FALSE)</f>
        <v>8.29105253385376E-3</v>
      </c>
      <c r="H10" s="8">
        <f>VLOOKUP($B10,'County Pop Forecast'!$I$4:$N$72,3,FALSE)</f>
        <v>6.7326222215229325E-3</v>
      </c>
      <c r="I10" s="8">
        <f>VLOOKUP($B10,'County Pop Forecast'!$I$4:$N$72,4,FALSE)</f>
        <v>5.1193060652903188E-3</v>
      </c>
      <c r="J10" s="8">
        <f>VLOOKUP($B10,'County Pop Forecast'!$I$4:$N$72,5,FALSE)</f>
        <v>4.0115015581034807E-3</v>
      </c>
      <c r="K10" s="8">
        <f>VLOOKUP($B10,'County Pop Forecast'!$I$4:$N$72,6,FALSE)</f>
        <v>3.2381694606751221E-3</v>
      </c>
      <c r="M10">
        <f t="shared" si="1"/>
        <v>8</v>
      </c>
    </row>
    <row r="11" spans="1:13" x14ac:dyDescent="0.25">
      <c r="A11" t="s">
        <v>557</v>
      </c>
      <c r="B11" t="s">
        <v>440</v>
      </c>
      <c r="C11" t="s">
        <v>7</v>
      </c>
      <c r="D11" t="str">
        <f t="shared" si="0"/>
        <v>Newberry - Alachua County</v>
      </c>
      <c r="E11" s="19">
        <v>6873</v>
      </c>
      <c r="F11" s="20">
        <v>6873</v>
      </c>
      <c r="G11" s="8">
        <f>VLOOKUP($B11,'County Pop Forecast'!$I$4:$N$72,2,FALSE)</f>
        <v>8.29105253385376E-3</v>
      </c>
      <c r="H11" s="8">
        <f>VLOOKUP($B11,'County Pop Forecast'!$I$4:$N$72,3,FALSE)</f>
        <v>6.7326222215229325E-3</v>
      </c>
      <c r="I11" s="8">
        <f>VLOOKUP($B11,'County Pop Forecast'!$I$4:$N$72,4,FALSE)</f>
        <v>5.1193060652903188E-3</v>
      </c>
      <c r="J11" s="8">
        <f>VLOOKUP($B11,'County Pop Forecast'!$I$4:$N$72,5,FALSE)</f>
        <v>4.0115015581034807E-3</v>
      </c>
      <c r="K11" s="8">
        <f>VLOOKUP($B11,'County Pop Forecast'!$I$4:$N$72,6,FALSE)</f>
        <v>3.2381694606751221E-3</v>
      </c>
      <c r="M11">
        <f t="shared" si="1"/>
        <v>8</v>
      </c>
    </row>
    <row r="12" spans="1:13" x14ac:dyDescent="0.25">
      <c r="A12" t="s">
        <v>557</v>
      </c>
      <c r="B12" t="s">
        <v>440</v>
      </c>
      <c r="C12" t="s">
        <v>8</v>
      </c>
      <c r="D12" t="str">
        <f t="shared" si="0"/>
        <v>Waldo - Alachua County</v>
      </c>
      <c r="E12" s="19">
        <v>958</v>
      </c>
      <c r="F12" s="20">
        <v>958</v>
      </c>
      <c r="G12" s="8">
        <f>VLOOKUP($B12,'County Pop Forecast'!$I$4:$N$72,2,FALSE)</f>
        <v>8.29105253385376E-3</v>
      </c>
      <c r="H12" s="8">
        <f>VLOOKUP($B12,'County Pop Forecast'!$I$4:$N$72,3,FALSE)</f>
        <v>6.7326222215229325E-3</v>
      </c>
      <c r="I12" s="8">
        <f>VLOOKUP($B12,'County Pop Forecast'!$I$4:$N$72,4,FALSE)</f>
        <v>5.1193060652903188E-3</v>
      </c>
      <c r="J12" s="8">
        <f>VLOOKUP($B12,'County Pop Forecast'!$I$4:$N$72,5,FALSE)</f>
        <v>4.0115015581034807E-3</v>
      </c>
      <c r="K12" s="8">
        <f>VLOOKUP($B12,'County Pop Forecast'!$I$4:$N$72,6,FALSE)</f>
        <v>3.2381694606751221E-3</v>
      </c>
      <c r="M12">
        <f t="shared" si="1"/>
        <v>5</v>
      </c>
    </row>
    <row r="13" spans="1:13" x14ac:dyDescent="0.25">
      <c r="A13" s="2" t="s">
        <v>544</v>
      </c>
      <c r="B13" t="s">
        <v>440</v>
      </c>
      <c r="C13" t="s">
        <v>464</v>
      </c>
      <c r="D13" t="str">
        <f>C13</f>
        <v>Unincorporated Alachua County</v>
      </c>
      <c r="E13" s="19">
        <v>107807</v>
      </c>
      <c r="F13" s="20">
        <v>107338</v>
      </c>
      <c r="G13" s="8">
        <f>VLOOKUP($B13,'County Pop Forecast'!$I$4:$N$72,2,FALSE)</f>
        <v>8.29105253385376E-3</v>
      </c>
      <c r="H13" s="8">
        <f>VLOOKUP($B13,'County Pop Forecast'!$I$4:$N$72,3,FALSE)</f>
        <v>6.7326222215229325E-3</v>
      </c>
      <c r="I13" s="8">
        <f>VLOOKUP($B13,'County Pop Forecast'!$I$4:$N$72,4,FALSE)</f>
        <v>5.1193060652903188E-3</v>
      </c>
      <c r="J13" s="8">
        <f>VLOOKUP($B13,'County Pop Forecast'!$I$4:$N$72,5,FALSE)</f>
        <v>4.0115015581034807E-3</v>
      </c>
      <c r="K13" s="8">
        <f>VLOOKUP($B13,'County Pop Forecast'!$I$4:$N$72,6,FALSE)</f>
        <v>3.2381694606751221E-3</v>
      </c>
      <c r="M13">
        <f t="shared" si="1"/>
        <v>29</v>
      </c>
    </row>
    <row r="14" spans="1:13" x14ac:dyDescent="0.25">
      <c r="A14" t="s">
        <v>557</v>
      </c>
      <c r="B14" t="s">
        <v>442</v>
      </c>
      <c r="C14" t="s">
        <v>9</v>
      </c>
      <c r="D14" t="str">
        <f t="shared" ref="D14:D15" si="2">C14&amp;" - "&amp;B14</f>
        <v>Glen St. Mary - Baker County</v>
      </c>
      <c r="E14" s="19">
        <v>457</v>
      </c>
      <c r="F14" s="20">
        <v>457</v>
      </c>
      <c r="G14" s="8">
        <f>VLOOKUP($B14,'County Pop Forecast'!$I$4:$N$72,2,FALSE)</f>
        <v>9.2888819555414504E-3</v>
      </c>
      <c r="H14" s="8">
        <f>VLOOKUP($B14,'County Pop Forecast'!$I$4:$N$72,3,FALSE)</f>
        <v>7.4836936739888227E-3</v>
      </c>
      <c r="I14" s="8">
        <f>VLOOKUP($B14,'County Pop Forecast'!$I$4:$N$72,4,FALSE)</f>
        <v>5.9890244988070052E-3</v>
      </c>
      <c r="J14" s="8">
        <f>VLOOKUP($B14,'County Pop Forecast'!$I$4:$N$72,5,FALSE)</f>
        <v>4.7793310364869779E-3</v>
      </c>
      <c r="K14" s="8">
        <f>VLOOKUP($B14,'County Pop Forecast'!$I$4:$N$72,6,FALSE)</f>
        <v>3.9950835615079061E-3</v>
      </c>
      <c r="M14">
        <f t="shared" si="1"/>
        <v>13</v>
      </c>
    </row>
    <row r="15" spans="1:13" x14ac:dyDescent="0.25">
      <c r="A15" t="s">
        <v>557</v>
      </c>
      <c r="B15" t="s">
        <v>442</v>
      </c>
      <c r="C15" t="s">
        <v>10</v>
      </c>
      <c r="D15" t="str">
        <f t="shared" si="2"/>
        <v>Macclenny - Baker County</v>
      </c>
      <c r="E15" s="19">
        <v>7186</v>
      </c>
      <c r="F15" s="20">
        <v>7186</v>
      </c>
      <c r="G15" s="8">
        <f>VLOOKUP($B15,'County Pop Forecast'!$I$4:$N$72,2,FALSE)</f>
        <v>9.2888819555414504E-3</v>
      </c>
      <c r="H15" s="8">
        <f>VLOOKUP($B15,'County Pop Forecast'!$I$4:$N$72,3,FALSE)</f>
        <v>7.4836936739888227E-3</v>
      </c>
      <c r="I15" s="8">
        <f>VLOOKUP($B15,'County Pop Forecast'!$I$4:$N$72,4,FALSE)</f>
        <v>5.9890244988070052E-3</v>
      </c>
      <c r="J15" s="8">
        <f>VLOOKUP($B15,'County Pop Forecast'!$I$4:$N$72,5,FALSE)</f>
        <v>4.7793310364869779E-3</v>
      </c>
      <c r="K15" s="8">
        <f>VLOOKUP($B15,'County Pop Forecast'!$I$4:$N$72,6,FALSE)</f>
        <v>3.9950835615079061E-3</v>
      </c>
      <c r="M15">
        <f t="shared" si="1"/>
        <v>9</v>
      </c>
    </row>
    <row r="16" spans="1:13" x14ac:dyDescent="0.25">
      <c r="A16" s="2" t="s">
        <v>544</v>
      </c>
      <c r="B16" t="s">
        <v>442</v>
      </c>
      <c r="C16" t="s">
        <v>465</v>
      </c>
      <c r="D16" t="str">
        <f>C16</f>
        <v>Unincorporated Baker County</v>
      </c>
      <c r="E16" s="19">
        <v>20889</v>
      </c>
      <c r="F16" s="20">
        <v>18468</v>
      </c>
      <c r="G16" s="8">
        <f>VLOOKUP($B16,'County Pop Forecast'!$I$4:$N$72,2,FALSE)</f>
        <v>9.2888819555414504E-3</v>
      </c>
      <c r="H16" s="8">
        <f>VLOOKUP($B16,'County Pop Forecast'!$I$4:$N$72,3,FALSE)</f>
        <v>7.4836936739888227E-3</v>
      </c>
      <c r="I16" s="8">
        <f>VLOOKUP($B16,'County Pop Forecast'!$I$4:$N$72,4,FALSE)</f>
        <v>5.9890244988070052E-3</v>
      </c>
      <c r="J16" s="8">
        <f>VLOOKUP($B16,'County Pop Forecast'!$I$4:$N$72,5,FALSE)</f>
        <v>4.7793310364869779E-3</v>
      </c>
      <c r="K16" s="8">
        <f>VLOOKUP($B16,'County Pop Forecast'!$I$4:$N$72,6,FALSE)</f>
        <v>3.9950835615079061E-3</v>
      </c>
      <c r="M16">
        <f t="shared" si="1"/>
        <v>27</v>
      </c>
    </row>
    <row r="17" spans="1:13" x14ac:dyDescent="0.25">
      <c r="A17" t="s">
        <v>557</v>
      </c>
      <c r="B17" t="s">
        <v>11</v>
      </c>
      <c r="C17" t="s">
        <v>12</v>
      </c>
      <c r="D17" t="str">
        <f t="shared" ref="D17:D23" si="3">C17&amp;" - "&amp;B17</f>
        <v>Callaway - Bay County</v>
      </c>
      <c r="E17" s="19">
        <v>14662</v>
      </c>
      <c r="F17" s="20">
        <v>14662</v>
      </c>
      <c r="G17" s="8">
        <f>VLOOKUP($B17,'County Pop Forecast'!$I$4:$N$72,2,FALSE)</f>
        <v>1.1900728839950636E-2</v>
      </c>
      <c r="H17" s="8">
        <f>VLOOKUP($B17,'County Pop Forecast'!$I$4:$N$72,3,FALSE)</f>
        <v>8.5470713611004445E-3</v>
      </c>
      <c r="I17" s="8">
        <f>VLOOKUP($B17,'County Pop Forecast'!$I$4:$N$72,4,FALSE)</f>
        <v>6.0663473226252318E-3</v>
      </c>
      <c r="J17" s="8">
        <f>VLOOKUP($B17,'County Pop Forecast'!$I$4:$N$72,5,FALSE)</f>
        <v>4.6626130421478784E-3</v>
      </c>
      <c r="K17" s="8">
        <f>VLOOKUP($B17,'County Pop Forecast'!$I$4:$N$72,6,FALSE)</f>
        <v>3.800297618482773E-3</v>
      </c>
      <c r="M17">
        <f t="shared" si="1"/>
        <v>8</v>
      </c>
    </row>
    <row r="18" spans="1:13" x14ac:dyDescent="0.25">
      <c r="A18" t="s">
        <v>557</v>
      </c>
      <c r="B18" t="s">
        <v>11</v>
      </c>
      <c r="C18" t="s">
        <v>13</v>
      </c>
      <c r="D18" t="str">
        <f t="shared" si="3"/>
        <v>Lynn Haven - Bay County</v>
      </c>
      <c r="E18" s="19">
        <v>20235</v>
      </c>
      <c r="F18" s="20">
        <v>20230</v>
      </c>
      <c r="G18" s="8">
        <f>VLOOKUP($B18,'County Pop Forecast'!$I$4:$N$72,2,FALSE)</f>
        <v>1.1900728839950636E-2</v>
      </c>
      <c r="H18" s="8">
        <f>VLOOKUP($B18,'County Pop Forecast'!$I$4:$N$72,3,FALSE)</f>
        <v>8.5470713611004445E-3</v>
      </c>
      <c r="I18" s="8">
        <f>VLOOKUP($B18,'County Pop Forecast'!$I$4:$N$72,4,FALSE)</f>
        <v>6.0663473226252318E-3</v>
      </c>
      <c r="J18" s="8">
        <f>VLOOKUP($B18,'County Pop Forecast'!$I$4:$N$72,5,FALSE)</f>
        <v>4.6626130421478784E-3</v>
      </c>
      <c r="K18" s="8">
        <f>VLOOKUP($B18,'County Pop Forecast'!$I$4:$N$72,6,FALSE)</f>
        <v>3.800297618482773E-3</v>
      </c>
      <c r="M18">
        <f t="shared" si="1"/>
        <v>10</v>
      </c>
    </row>
    <row r="19" spans="1:13" x14ac:dyDescent="0.25">
      <c r="A19" t="s">
        <v>557</v>
      </c>
      <c r="B19" t="s">
        <v>11</v>
      </c>
      <c r="C19" t="s">
        <v>14</v>
      </c>
      <c r="D19" t="str">
        <f t="shared" si="3"/>
        <v>Mexico Beach - Bay County</v>
      </c>
      <c r="E19" s="19">
        <v>773</v>
      </c>
      <c r="F19" s="20">
        <v>773</v>
      </c>
      <c r="G19" s="8">
        <f>VLOOKUP($B19,'County Pop Forecast'!$I$4:$N$72,2,FALSE)</f>
        <v>1.1900728839950636E-2</v>
      </c>
      <c r="H19" s="8">
        <f>VLOOKUP($B19,'County Pop Forecast'!$I$4:$N$72,3,FALSE)</f>
        <v>8.5470713611004445E-3</v>
      </c>
      <c r="I19" s="8">
        <f>VLOOKUP($B19,'County Pop Forecast'!$I$4:$N$72,4,FALSE)</f>
        <v>6.0663473226252318E-3</v>
      </c>
      <c r="J19" s="8">
        <f>VLOOKUP($B19,'County Pop Forecast'!$I$4:$N$72,5,FALSE)</f>
        <v>4.6626130421478784E-3</v>
      </c>
      <c r="K19" s="8">
        <f>VLOOKUP($B19,'County Pop Forecast'!$I$4:$N$72,6,FALSE)</f>
        <v>3.800297618482773E-3</v>
      </c>
      <c r="M19">
        <f t="shared" si="1"/>
        <v>12</v>
      </c>
    </row>
    <row r="20" spans="1:13" x14ac:dyDescent="0.25">
      <c r="A20" t="s">
        <v>557</v>
      </c>
      <c r="B20" t="s">
        <v>11</v>
      </c>
      <c r="C20" t="s">
        <v>466</v>
      </c>
      <c r="D20" t="str">
        <f t="shared" si="3"/>
        <v>Panama City - Bay County</v>
      </c>
      <c r="E20" s="19">
        <v>34517</v>
      </c>
      <c r="F20" s="20">
        <v>34419</v>
      </c>
      <c r="G20" s="8">
        <f>VLOOKUP($B20,'County Pop Forecast'!$I$4:$N$72,2,FALSE)</f>
        <v>1.1900728839950636E-2</v>
      </c>
      <c r="H20" s="8">
        <f>VLOOKUP($B20,'County Pop Forecast'!$I$4:$N$72,3,FALSE)</f>
        <v>8.5470713611004445E-3</v>
      </c>
      <c r="I20" s="8">
        <f>VLOOKUP($B20,'County Pop Forecast'!$I$4:$N$72,4,FALSE)</f>
        <v>6.0663473226252318E-3</v>
      </c>
      <c r="J20" s="8">
        <f>VLOOKUP($B20,'County Pop Forecast'!$I$4:$N$72,5,FALSE)</f>
        <v>4.6626130421478784E-3</v>
      </c>
      <c r="K20" s="8">
        <f>VLOOKUP($B20,'County Pop Forecast'!$I$4:$N$72,6,FALSE)</f>
        <v>3.800297618482773E-3</v>
      </c>
      <c r="M20">
        <f t="shared" si="1"/>
        <v>11</v>
      </c>
    </row>
    <row r="21" spans="1:13" x14ac:dyDescent="0.25">
      <c r="A21" t="s">
        <v>557</v>
      </c>
      <c r="B21" t="s">
        <v>11</v>
      </c>
      <c r="C21" t="s">
        <v>15</v>
      </c>
      <c r="D21" t="str">
        <f t="shared" si="3"/>
        <v>Panama City Beach - Bay County</v>
      </c>
      <c r="E21" s="19">
        <v>13691</v>
      </c>
      <c r="F21" s="20">
        <v>13691</v>
      </c>
      <c r="G21" s="8">
        <f>VLOOKUP($B21,'County Pop Forecast'!$I$4:$N$72,2,FALSE)</f>
        <v>1.1900728839950636E-2</v>
      </c>
      <c r="H21" s="8">
        <f>VLOOKUP($B21,'County Pop Forecast'!$I$4:$N$72,3,FALSE)</f>
        <v>8.5470713611004445E-3</v>
      </c>
      <c r="I21" s="8">
        <f>VLOOKUP($B21,'County Pop Forecast'!$I$4:$N$72,4,FALSE)</f>
        <v>6.0663473226252318E-3</v>
      </c>
      <c r="J21" s="8">
        <f>VLOOKUP($B21,'County Pop Forecast'!$I$4:$N$72,5,FALSE)</f>
        <v>4.6626130421478784E-3</v>
      </c>
      <c r="K21" s="8">
        <f>VLOOKUP($B21,'County Pop Forecast'!$I$4:$N$72,6,FALSE)</f>
        <v>3.800297618482773E-3</v>
      </c>
      <c r="M21">
        <f t="shared" si="1"/>
        <v>17</v>
      </c>
    </row>
    <row r="22" spans="1:13" x14ac:dyDescent="0.25">
      <c r="A22" t="s">
        <v>557</v>
      </c>
      <c r="B22" t="s">
        <v>11</v>
      </c>
      <c r="C22" t="s">
        <v>16</v>
      </c>
      <c r="D22" t="str">
        <f t="shared" si="3"/>
        <v>Parker - Bay County</v>
      </c>
      <c r="E22" s="19">
        <v>3865</v>
      </c>
      <c r="F22" s="20">
        <v>3865</v>
      </c>
      <c r="G22" s="8">
        <f>VLOOKUP($B22,'County Pop Forecast'!$I$4:$N$72,2,FALSE)</f>
        <v>1.1900728839950636E-2</v>
      </c>
      <c r="H22" s="8">
        <f>VLOOKUP($B22,'County Pop Forecast'!$I$4:$N$72,3,FALSE)</f>
        <v>8.5470713611004445E-3</v>
      </c>
      <c r="I22" s="8">
        <f>VLOOKUP($B22,'County Pop Forecast'!$I$4:$N$72,4,FALSE)</f>
        <v>6.0663473226252318E-3</v>
      </c>
      <c r="J22" s="8">
        <f>VLOOKUP($B22,'County Pop Forecast'!$I$4:$N$72,5,FALSE)</f>
        <v>4.6626130421478784E-3</v>
      </c>
      <c r="K22" s="8">
        <f>VLOOKUP($B22,'County Pop Forecast'!$I$4:$N$72,6,FALSE)</f>
        <v>3.800297618482773E-3</v>
      </c>
      <c r="M22">
        <f t="shared" si="1"/>
        <v>6</v>
      </c>
    </row>
    <row r="23" spans="1:13" x14ac:dyDescent="0.25">
      <c r="A23" t="s">
        <v>557</v>
      </c>
      <c r="B23" t="s">
        <v>11</v>
      </c>
      <c r="C23" t="s">
        <v>17</v>
      </c>
      <c r="D23" t="str">
        <f t="shared" si="3"/>
        <v>Springfield - Bay County</v>
      </c>
      <c r="E23" s="19">
        <v>8938</v>
      </c>
      <c r="F23" s="20">
        <v>8938</v>
      </c>
      <c r="G23" s="8">
        <f>VLOOKUP($B23,'County Pop Forecast'!$I$4:$N$72,2,FALSE)</f>
        <v>1.1900728839950636E-2</v>
      </c>
      <c r="H23" s="8">
        <f>VLOOKUP($B23,'County Pop Forecast'!$I$4:$N$72,3,FALSE)</f>
        <v>8.5470713611004445E-3</v>
      </c>
      <c r="I23" s="8">
        <f>VLOOKUP($B23,'County Pop Forecast'!$I$4:$N$72,4,FALSE)</f>
        <v>6.0663473226252318E-3</v>
      </c>
      <c r="J23" s="8">
        <f>VLOOKUP($B23,'County Pop Forecast'!$I$4:$N$72,5,FALSE)</f>
        <v>4.6626130421478784E-3</v>
      </c>
      <c r="K23" s="8">
        <f>VLOOKUP($B23,'County Pop Forecast'!$I$4:$N$72,6,FALSE)</f>
        <v>3.800297618482773E-3</v>
      </c>
      <c r="M23">
        <f t="shared" si="1"/>
        <v>11</v>
      </c>
    </row>
    <row r="24" spans="1:13" x14ac:dyDescent="0.25">
      <c r="A24" s="2" t="s">
        <v>544</v>
      </c>
      <c r="B24" t="s">
        <v>11</v>
      </c>
      <c r="C24" t="s">
        <v>568</v>
      </c>
      <c r="D24" t="str">
        <f>C24</f>
        <v>Unincorporated Bay County</v>
      </c>
      <c r="E24" s="19">
        <v>77729</v>
      </c>
      <c r="F24" s="20">
        <v>76722</v>
      </c>
      <c r="G24" s="8">
        <f>VLOOKUP($B24,'County Pop Forecast'!$I$4:$N$72,2,FALSE)</f>
        <v>1.1900728839950636E-2</v>
      </c>
      <c r="H24" s="8">
        <f>VLOOKUP($B24,'County Pop Forecast'!$I$4:$N$72,3,FALSE)</f>
        <v>8.5470713611004445E-3</v>
      </c>
      <c r="I24" s="8">
        <f>VLOOKUP($B24,'County Pop Forecast'!$I$4:$N$72,4,FALSE)</f>
        <v>6.0663473226252318E-3</v>
      </c>
      <c r="J24" s="8">
        <f>VLOOKUP($B24,'County Pop Forecast'!$I$4:$N$72,5,FALSE)</f>
        <v>4.6626130421478784E-3</v>
      </c>
      <c r="K24" s="8">
        <f>VLOOKUP($B24,'County Pop Forecast'!$I$4:$N$72,6,FALSE)</f>
        <v>3.800297618482773E-3</v>
      </c>
      <c r="M24">
        <f t="shared" si="1"/>
        <v>25</v>
      </c>
    </row>
    <row r="25" spans="1:13" x14ac:dyDescent="0.25">
      <c r="A25" t="s">
        <v>557</v>
      </c>
      <c r="B25" t="s">
        <v>18</v>
      </c>
      <c r="C25" t="s">
        <v>19</v>
      </c>
      <c r="D25" t="str">
        <f t="shared" ref="D25:D28" si="4">C25&amp;" - "&amp;B25</f>
        <v>Brooker - Bradford County</v>
      </c>
      <c r="E25" s="19">
        <v>330</v>
      </c>
      <c r="F25" s="20">
        <v>330</v>
      </c>
      <c r="G25" s="8">
        <f>VLOOKUP($B25,'County Pop Forecast'!$I$4:$N$72,2,FALSE)</f>
        <v>3.6975334442199692E-3</v>
      </c>
      <c r="H25" s="8">
        <f>VLOOKUP($B25,'County Pop Forecast'!$I$4:$N$72,3,FALSE)</f>
        <v>2.6516554060402875E-3</v>
      </c>
      <c r="I25" s="8">
        <f>VLOOKUP($B25,'County Pop Forecast'!$I$4:$N$72,4,FALSE)</f>
        <v>1.8816072897236413E-3</v>
      </c>
      <c r="J25" s="8">
        <f>VLOOKUP($B25,'County Pop Forecast'!$I$4:$N$72,5,FALSE)</f>
        <v>1.7313814839492458E-3</v>
      </c>
      <c r="K25" s="8">
        <f>VLOOKUP($B25,'County Pop Forecast'!$I$4:$N$72,6,FALSE)</f>
        <v>1.6572998552133456E-3</v>
      </c>
      <c r="M25">
        <f t="shared" si="1"/>
        <v>7</v>
      </c>
    </row>
    <row r="26" spans="1:13" x14ac:dyDescent="0.25">
      <c r="A26" t="s">
        <v>557</v>
      </c>
      <c r="B26" t="s">
        <v>18</v>
      </c>
      <c r="C26" t="s">
        <v>20</v>
      </c>
      <c r="D26" t="str">
        <f t="shared" si="4"/>
        <v>Hampton - Bradford County</v>
      </c>
      <c r="E26" s="19">
        <v>499</v>
      </c>
      <c r="F26" s="20">
        <v>499</v>
      </c>
      <c r="G26" s="8">
        <f>VLOOKUP($B26,'County Pop Forecast'!$I$4:$N$72,2,FALSE)</f>
        <v>3.6975334442199692E-3</v>
      </c>
      <c r="H26" s="8">
        <f>VLOOKUP($B26,'County Pop Forecast'!$I$4:$N$72,3,FALSE)</f>
        <v>2.6516554060402875E-3</v>
      </c>
      <c r="I26" s="8">
        <f>VLOOKUP($B26,'County Pop Forecast'!$I$4:$N$72,4,FALSE)</f>
        <v>1.8816072897236413E-3</v>
      </c>
      <c r="J26" s="8">
        <f>VLOOKUP($B26,'County Pop Forecast'!$I$4:$N$72,5,FALSE)</f>
        <v>1.7313814839492458E-3</v>
      </c>
      <c r="K26" s="8">
        <f>VLOOKUP($B26,'County Pop Forecast'!$I$4:$N$72,6,FALSE)</f>
        <v>1.6572998552133456E-3</v>
      </c>
      <c r="M26">
        <f t="shared" si="1"/>
        <v>7</v>
      </c>
    </row>
    <row r="27" spans="1:13" x14ac:dyDescent="0.25">
      <c r="A27" t="s">
        <v>557</v>
      </c>
      <c r="B27" t="s">
        <v>18</v>
      </c>
      <c r="C27" t="s">
        <v>21</v>
      </c>
      <c r="D27" t="str">
        <f t="shared" si="4"/>
        <v>Lawtey - Bradford County</v>
      </c>
      <c r="E27" s="19">
        <v>728</v>
      </c>
      <c r="F27" s="20">
        <v>728</v>
      </c>
      <c r="G27" s="8">
        <f>VLOOKUP($B27,'County Pop Forecast'!$I$4:$N$72,2,FALSE)</f>
        <v>3.6975334442199692E-3</v>
      </c>
      <c r="H27" s="8">
        <f>VLOOKUP($B27,'County Pop Forecast'!$I$4:$N$72,3,FALSE)</f>
        <v>2.6516554060402875E-3</v>
      </c>
      <c r="I27" s="8">
        <f>VLOOKUP($B27,'County Pop Forecast'!$I$4:$N$72,4,FALSE)</f>
        <v>1.8816072897236413E-3</v>
      </c>
      <c r="J27" s="8">
        <f>VLOOKUP($B27,'County Pop Forecast'!$I$4:$N$72,5,FALSE)</f>
        <v>1.7313814839492458E-3</v>
      </c>
      <c r="K27" s="8">
        <f>VLOOKUP($B27,'County Pop Forecast'!$I$4:$N$72,6,FALSE)</f>
        <v>1.6572998552133456E-3</v>
      </c>
      <c r="M27">
        <f t="shared" si="1"/>
        <v>6</v>
      </c>
    </row>
    <row r="28" spans="1:13" x14ac:dyDescent="0.25">
      <c r="A28" t="s">
        <v>557</v>
      </c>
      <c r="B28" t="s">
        <v>18</v>
      </c>
      <c r="C28" t="s">
        <v>22</v>
      </c>
      <c r="D28" t="str">
        <f t="shared" si="4"/>
        <v>Starke - Bradford County</v>
      </c>
      <c r="E28" s="19">
        <v>5460</v>
      </c>
      <c r="F28" s="20">
        <v>5449</v>
      </c>
      <c r="G28" s="8">
        <f>VLOOKUP($B28,'County Pop Forecast'!$I$4:$N$72,2,FALSE)</f>
        <v>3.6975334442199692E-3</v>
      </c>
      <c r="H28" s="8">
        <f>VLOOKUP($B28,'County Pop Forecast'!$I$4:$N$72,3,FALSE)</f>
        <v>2.6516554060402875E-3</v>
      </c>
      <c r="I28" s="8">
        <f>VLOOKUP($B28,'County Pop Forecast'!$I$4:$N$72,4,FALSE)</f>
        <v>1.8816072897236413E-3</v>
      </c>
      <c r="J28" s="8">
        <f>VLOOKUP($B28,'County Pop Forecast'!$I$4:$N$72,5,FALSE)</f>
        <v>1.7313814839492458E-3</v>
      </c>
      <c r="K28" s="8">
        <f>VLOOKUP($B28,'County Pop Forecast'!$I$4:$N$72,6,FALSE)</f>
        <v>1.6572998552133456E-3</v>
      </c>
      <c r="M28">
        <f t="shared" si="1"/>
        <v>6</v>
      </c>
    </row>
    <row r="29" spans="1:13" x14ac:dyDescent="0.25">
      <c r="A29" s="2" t="s">
        <v>544</v>
      </c>
      <c r="B29" t="s">
        <v>18</v>
      </c>
      <c r="C29" t="s">
        <v>467</v>
      </c>
      <c r="D29" t="str">
        <f>C29</f>
        <v>Unincorporated Bradford County</v>
      </c>
      <c r="E29" s="19">
        <v>21708</v>
      </c>
      <c r="F29" s="20">
        <v>17892</v>
      </c>
      <c r="G29" s="8">
        <f>VLOOKUP($B29,'County Pop Forecast'!$I$4:$N$72,2,FALSE)</f>
        <v>3.6975334442199692E-3</v>
      </c>
      <c r="H29" s="8">
        <f>VLOOKUP($B29,'County Pop Forecast'!$I$4:$N$72,3,FALSE)</f>
        <v>2.6516554060402875E-3</v>
      </c>
      <c r="I29" s="8">
        <f>VLOOKUP($B29,'County Pop Forecast'!$I$4:$N$72,4,FALSE)</f>
        <v>1.8816072897236413E-3</v>
      </c>
      <c r="J29" s="8">
        <f>VLOOKUP($B29,'County Pop Forecast'!$I$4:$N$72,5,FALSE)</f>
        <v>1.7313814839492458E-3</v>
      </c>
      <c r="K29" s="8">
        <f>VLOOKUP($B29,'County Pop Forecast'!$I$4:$N$72,6,FALSE)</f>
        <v>1.6572998552133456E-3</v>
      </c>
      <c r="M29">
        <f t="shared" si="1"/>
        <v>30</v>
      </c>
    </row>
    <row r="30" spans="1:13" x14ac:dyDescent="0.25">
      <c r="A30" t="s">
        <v>557</v>
      </c>
      <c r="B30" t="s">
        <v>23</v>
      </c>
      <c r="C30" t="s">
        <v>24</v>
      </c>
      <c r="D30" t="str">
        <f t="shared" ref="D30:D45" si="5">C30&amp;" - "&amp;B30</f>
        <v>Cape Canaveral - Brevard County</v>
      </c>
      <c r="E30" s="19">
        <v>10342</v>
      </c>
      <c r="F30" s="20">
        <v>10342</v>
      </c>
      <c r="G30" s="8">
        <f>VLOOKUP($B30,'County Pop Forecast'!$I$4:$N$72,2,FALSE)</f>
        <v>1.1734770136788919E-2</v>
      </c>
      <c r="H30" s="8">
        <f>VLOOKUP($B30,'County Pop Forecast'!$I$4:$N$72,3,FALSE)</f>
        <v>8.6250708572006562E-3</v>
      </c>
      <c r="I30" s="8">
        <f>VLOOKUP($B30,'County Pop Forecast'!$I$4:$N$72,4,FALSE)</f>
        <v>6.7371524753758738E-3</v>
      </c>
      <c r="J30" s="8">
        <f>VLOOKUP($B30,'County Pop Forecast'!$I$4:$N$72,5,FALSE)</f>
        <v>5.8720084881092038E-3</v>
      </c>
      <c r="K30" s="8">
        <f>VLOOKUP($B30,'County Pop Forecast'!$I$4:$N$72,6,FALSE)</f>
        <v>5.1747791729590542E-3</v>
      </c>
      <c r="M30">
        <f t="shared" si="1"/>
        <v>14</v>
      </c>
    </row>
    <row r="31" spans="1:13" x14ac:dyDescent="0.25">
      <c r="A31" t="s">
        <v>557</v>
      </c>
      <c r="B31" t="s">
        <v>23</v>
      </c>
      <c r="C31" t="s">
        <v>25</v>
      </c>
      <c r="D31" t="str">
        <f t="shared" si="5"/>
        <v>Cocoa - Brevard County</v>
      </c>
      <c r="E31" s="19">
        <v>19327</v>
      </c>
      <c r="F31" s="20">
        <v>19327</v>
      </c>
      <c r="G31" s="8">
        <f>VLOOKUP($B31,'County Pop Forecast'!$I$4:$N$72,2,FALSE)</f>
        <v>1.1734770136788919E-2</v>
      </c>
      <c r="H31" s="8">
        <f>VLOOKUP($B31,'County Pop Forecast'!$I$4:$N$72,3,FALSE)</f>
        <v>8.6250708572006562E-3</v>
      </c>
      <c r="I31" s="8">
        <f>VLOOKUP($B31,'County Pop Forecast'!$I$4:$N$72,4,FALSE)</f>
        <v>6.7371524753758738E-3</v>
      </c>
      <c r="J31" s="8">
        <f>VLOOKUP($B31,'County Pop Forecast'!$I$4:$N$72,5,FALSE)</f>
        <v>5.8720084881092038E-3</v>
      </c>
      <c r="K31" s="8">
        <f>VLOOKUP($B31,'County Pop Forecast'!$I$4:$N$72,6,FALSE)</f>
        <v>5.1747791729590542E-3</v>
      </c>
      <c r="M31">
        <f t="shared" si="1"/>
        <v>5</v>
      </c>
    </row>
    <row r="32" spans="1:13" x14ac:dyDescent="0.25">
      <c r="A32" t="s">
        <v>557</v>
      </c>
      <c r="B32" t="s">
        <v>23</v>
      </c>
      <c r="C32" t="s">
        <v>26</v>
      </c>
      <c r="D32" t="str">
        <f t="shared" si="5"/>
        <v>Cocoa Beach - Brevard County</v>
      </c>
      <c r="E32" s="19">
        <v>11391</v>
      </c>
      <c r="F32" s="20">
        <v>11391</v>
      </c>
      <c r="G32" s="8">
        <f>VLOOKUP($B32,'County Pop Forecast'!$I$4:$N$72,2,FALSE)</f>
        <v>1.1734770136788919E-2</v>
      </c>
      <c r="H32" s="8">
        <f>VLOOKUP($B32,'County Pop Forecast'!$I$4:$N$72,3,FALSE)</f>
        <v>8.6250708572006562E-3</v>
      </c>
      <c r="I32" s="8">
        <f>VLOOKUP($B32,'County Pop Forecast'!$I$4:$N$72,4,FALSE)</f>
        <v>6.7371524753758738E-3</v>
      </c>
      <c r="J32" s="8">
        <f>VLOOKUP($B32,'County Pop Forecast'!$I$4:$N$72,5,FALSE)</f>
        <v>5.8720084881092038E-3</v>
      </c>
      <c r="K32" s="8">
        <f>VLOOKUP($B32,'County Pop Forecast'!$I$4:$N$72,6,FALSE)</f>
        <v>5.1747791729590542E-3</v>
      </c>
      <c r="M32">
        <f t="shared" si="1"/>
        <v>11</v>
      </c>
    </row>
    <row r="33" spans="1:13" x14ac:dyDescent="0.25">
      <c r="A33" t="s">
        <v>557</v>
      </c>
      <c r="B33" t="s">
        <v>23</v>
      </c>
      <c r="C33" t="s">
        <v>27</v>
      </c>
      <c r="D33" t="str">
        <f t="shared" si="5"/>
        <v>Grant-Valkaria - Brevard County</v>
      </c>
      <c r="E33" s="19">
        <v>4492</v>
      </c>
      <c r="F33" s="20">
        <v>4492</v>
      </c>
      <c r="G33" s="8">
        <f>VLOOKUP($B33,'County Pop Forecast'!$I$4:$N$72,2,FALSE)</f>
        <v>1.1734770136788919E-2</v>
      </c>
      <c r="H33" s="8">
        <f>VLOOKUP($B33,'County Pop Forecast'!$I$4:$N$72,3,FALSE)</f>
        <v>8.6250708572006562E-3</v>
      </c>
      <c r="I33" s="8">
        <f>VLOOKUP($B33,'County Pop Forecast'!$I$4:$N$72,4,FALSE)</f>
        <v>6.7371524753758738E-3</v>
      </c>
      <c r="J33" s="8">
        <f>VLOOKUP($B33,'County Pop Forecast'!$I$4:$N$72,5,FALSE)</f>
        <v>5.8720084881092038E-3</v>
      </c>
      <c r="K33" s="8">
        <f>VLOOKUP($B33,'County Pop Forecast'!$I$4:$N$72,6,FALSE)</f>
        <v>5.1747791729590542E-3</v>
      </c>
      <c r="M33">
        <f t="shared" si="1"/>
        <v>14</v>
      </c>
    </row>
    <row r="34" spans="1:13" x14ac:dyDescent="0.25">
      <c r="A34" t="s">
        <v>557</v>
      </c>
      <c r="B34" t="s">
        <v>23</v>
      </c>
      <c r="C34" t="s">
        <v>28</v>
      </c>
      <c r="D34" t="str">
        <f t="shared" si="5"/>
        <v>Indialantic - Brevard County</v>
      </c>
      <c r="E34" s="19">
        <v>2882</v>
      </c>
      <c r="F34" s="20">
        <v>2882</v>
      </c>
      <c r="G34" s="8">
        <f>VLOOKUP($B34,'County Pop Forecast'!$I$4:$N$72,2,FALSE)</f>
        <v>1.1734770136788919E-2</v>
      </c>
      <c r="H34" s="8">
        <f>VLOOKUP($B34,'County Pop Forecast'!$I$4:$N$72,3,FALSE)</f>
        <v>8.6250708572006562E-3</v>
      </c>
      <c r="I34" s="8">
        <f>VLOOKUP($B34,'County Pop Forecast'!$I$4:$N$72,4,FALSE)</f>
        <v>6.7371524753758738E-3</v>
      </c>
      <c r="J34" s="8">
        <f>VLOOKUP($B34,'County Pop Forecast'!$I$4:$N$72,5,FALSE)</f>
        <v>5.8720084881092038E-3</v>
      </c>
      <c r="K34" s="8">
        <f>VLOOKUP($B34,'County Pop Forecast'!$I$4:$N$72,6,FALSE)</f>
        <v>5.1747791729590542E-3</v>
      </c>
      <c r="M34">
        <f t="shared" si="1"/>
        <v>11</v>
      </c>
    </row>
    <row r="35" spans="1:13" x14ac:dyDescent="0.25">
      <c r="A35" t="s">
        <v>557</v>
      </c>
      <c r="B35" t="s">
        <v>23</v>
      </c>
      <c r="C35" t="s">
        <v>29</v>
      </c>
      <c r="D35" t="str">
        <f t="shared" si="5"/>
        <v>Indian Harbour Beach - Brevard County</v>
      </c>
      <c r="E35" s="19">
        <v>8751</v>
      </c>
      <c r="F35" s="20">
        <v>8751</v>
      </c>
      <c r="G35" s="8">
        <f>VLOOKUP($B35,'County Pop Forecast'!$I$4:$N$72,2,FALSE)</f>
        <v>1.1734770136788919E-2</v>
      </c>
      <c r="H35" s="8">
        <f>VLOOKUP($B35,'County Pop Forecast'!$I$4:$N$72,3,FALSE)</f>
        <v>8.6250708572006562E-3</v>
      </c>
      <c r="I35" s="8">
        <f>VLOOKUP($B35,'County Pop Forecast'!$I$4:$N$72,4,FALSE)</f>
        <v>6.7371524753758738E-3</v>
      </c>
      <c r="J35" s="8">
        <f>VLOOKUP($B35,'County Pop Forecast'!$I$4:$N$72,5,FALSE)</f>
        <v>5.8720084881092038E-3</v>
      </c>
      <c r="K35" s="8">
        <f>VLOOKUP($B35,'County Pop Forecast'!$I$4:$N$72,6,FALSE)</f>
        <v>5.1747791729590542E-3</v>
      </c>
      <c r="M35">
        <f t="shared" si="1"/>
        <v>20</v>
      </c>
    </row>
    <row r="36" spans="1:13" x14ac:dyDescent="0.25">
      <c r="A36" t="s">
        <v>557</v>
      </c>
      <c r="B36" t="s">
        <v>23</v>
      </c>
      <c r="C36" t="s">
        <v>30</v>
      </c>
      <c r="D36" t="str">
        <f t="shared" si="5"/>
        <v>Malabar - Brevard County</v>
      </c>
      <c r="E36" s="19">
        <v>3033</v>
      </c>
      <c r="F36" s="20">
        <v>3033</v>
      </c>
      <c r="G36" s="8">
        <f>VLOOKUP($B36,'County Pop Forecast'!$I$4:$N$72,2,FALSE)</f>
        <v>1.1734770136788919E-2</v>
      </c>
      <c r="H36" s="8">
        <f>VLOOKUP($B36,'County Pop Forecast'!$I$4:$N$72,3,FALSE)</f>
        <v>8.6250708572006562E-3</v>
      </c>
      <c r="I36" s="8">
        <f>VLOOKUP($B36,'County Pop Forecast'!$I$4:$N$72,4,FALSE)</f>
        <v>6.7371524753758738E-3</v>
      </c>
      <c r="J36" s="8">
        <f>VLOOKUP($B36,'County Pop Forecast'!$I$4:$N$72,5,FALSE)</f>
        <v>5.8720084881092038E-3</v>
      </c>
      <c r="K36" s="8">
        <f>VLOOKUP($B36,'County Pop Forecast'!$I$4:$N$72,6,FALSE)</f>
        <v>5.1747791729590542E-3</v>
      </c>
      <c r="M36">
        <f t="shared" si="1"/>
        <v>7</v>
      </c>
    </row>
    <row r="37" spans="1:13" x14ac:dyDescent="0.25">
      <c r="A37" t="s">
        <v>557</v>
      </c>
      <c r="B37" t="s">
        <v>23</v>
      </c>
      <c r="C37" t="s">
        <v>468</v>
      </c>
      <c r="D37" t="str">
        <f t="shared" si="5"/>
        <v>Melbourne - Brevard County</v>
      </c>
      <c r="E37" s="19">
        <v>84402</v>
      </c>
      <c r="F37" s="20">
        <v>84373</v>
      </c>
      <c r="G37" s="8">
        <f>VLOOKUP($B37,'County Pop Forecast'!$I$4:$N$72,2,FALSE)</f>
        <v>1.1734770136788919E-2</v>
      </c>
      <c r="H37" s="8">
        <f>VLOOKUP($B37,'County Pop Forecast'!$I$4:$N$72,3,FALSE)</f>
        <v>8.6250708572006562E-3</v>
      </c>
      <c r="I37" s="8">
        <f>VLOOKUP($B37,'County Pop Forecast'!$I$4:$N$72,4,FALSE)</f>
        <v>6.7371524753758738E-3</v>
      </c>
      <c r="J37" s="8">
        <f>VLOOKUP($B37,'County Pop Forecast'!$I$4:$N$72,5,FALSE)</f>
        <v>5.8720084881092038E-3</v>
      </c>
      <c r="K37" s="8">
        <f>VLOOKUP($B37,'County Pop Forecast'!$I$4:$N$72,6,FALSE)</f>
        <v>5.1747791729590542E-3</v>
      </c>
      <c r="M37">
        <f t="shared" si="1"/>
        <v>9</v>
      </c>
    </row>
    <row r="38" spans="1:13" x14ac:dyDescent="0.25">
      <c r="A38" t="s">
        <v>557</v>
      </c>
      <c r="B38" t="s">
        <v>23</v>
      </c>
      <c r="C38" t="s">
        <v>31</v>
      </c>
      <c r="D38" t="str">
        <f t="shared" si="5"/>
        <v>Melbourne Beach - Brevard County</v>
      </c>
      <c r="E38" s="19">
        <v>3150</v>
      </c>
      <c r="F38" s="20">
        <v>3150</v>
      </c>
      <c r="G38" s="8">
        <f>VLOOKUP($B38,'County Pop Forecast'!$I$4:$N$72,2,FALSE)</f>
        <v>1.1734770136788919E-2</v>
      </c>
      <c r="H38" s="8">
        <f>VLOOKUP($B38,'County Pop Forecast'!$I$4:$N$72,3,FALSE)</f>
        <v>8.6250708572006562E-3</v>
      </c>
      <c r="I38" s="8">
        <f>VLOOKUP($B38,'County Pop Forecast'!$I$4:$N$72,4,FALSE)</f>
        <v>6.7371524753758738E-3</v>
      </c>
      <c r="J38" s="8">
        <f>VLOOKUP($B38,'County Pop Forecast'!$I$4:$N$72,5,FALSE)</f>
        <v>5.8720084881092038E-3</v>
      </c>
      <c r="K38" s="8">
        <f>VLOOKUP($B38,'County Pop Forecast'!$I$4:$N$72,6,FALSE)</f>
        <v>5.1747791729590542E-3</v>
      </c>
      <c r="M38">
        <f t="shared" si="1"/>
        <v>15</v>
      </c>
    </row>
    <row r="39" spans="1:13" x14ac:dyDescent="0.25">
      <c r="A39" t="s">
        <v>557</v>
      </c>
      <c r="B39" t="s">
        <v>23</v>
      </c>
      <c r="C39" t="s">
        <v>32</v>
      </c>
      <c r="D39" t="str">
        <f t="shared" si="5"/>
        <v>Melbourne Village - Brevard County</v>
      </c>
      <c r="E39" s="19">
        <v>677</v>
      </c>
      <c r="F39" s="20">
        <v>677</v>
      </c>
      <c r="G39" s="8">
        <f>VLOOKUP($B39,'County Pop Forecast'!$I$4:$N$72,2,FALSE)</f>
        <v>1.1734770136788919E-2</v>
      </c>
      <c r="H39" s="8">
        <f>VLOOKUP($B39,'County Pop Forecast'!$I$4:$N$72,3,FALSE)</f>
        <v>8.6250708572006562E-3</v>
      </c>
      <c r="I39" s="8">
        <f>VLOOKUP($B39,'County Pop Forecast'!$I$4:$N$72,4,FALSE)</f>
        <v>6.7371524753758738E-3</v>
      </c>
      <c r="J39" s="8">
        <f>VLOOKUP($B39,'County Pop Forecast'!$I$4:$N$72,5,FALSE)</f>
        <v>5.8720084881092038E-3</v>
      </c>
      <c r="K39" s="8">
        <f>VLOOKUP($B39,'County Pop Forecast'!$I$4:$N$72,6,FALSE)</f>
        <v>5.1747791729590542E-3</v>
      </c>
      <c r="M39">
        <f t="shared" si="1"/>
        <v>17</v>
      </c>
    </row>
    <row r="40" spans="1:13" x14ac:dyDescent="0.25">
      <c r="A40" t="s">
        <v>557</v>
      </c>
      <c r="B40" t="s">
        <v>23</v>
      </c>
      <c r="C40" t="s">
        <v>33</v>
      </c>
      <c r="D40" t="str">
        <f t="shared" si="5"/>
        <v>Palm Bay - Brevard County</v>
      </c>
      <c r="E40" s="19">
        <v>118568</v>
      </c>
      <c r="F40" s="20">
        <v>118568</v>
      </c>
      <c r="G40" s="8">
        <f>VLOOKUP($B40,'County Pop Forecast'!$I$4:$N$72,2,FALSE)</f>
        <v>1.1734770136788919E-2</v>
      </c>
      <c r="H40" s="8">
        <f>VLOOKUP($B40,'County Pop Forecast'!$I$4:$N$72,3,FALSE)</f>
        <v>8.6250708572006562E-3</v>
      </c>
      <c r="I40" s="8">
        <f>VLOOKUP($B40,'County Pop Forecast'!$I$4:$N$72,4,FALSE)</f>
        <v>6.7371524753758738E-3</v>
      </c>
      <c r="J40" s="8">
        <f>VLOOKUP($B40,'County Pop Forecast'!$I$4:$N$72,5,FALSE)</f>
        <v>5.8720084881092038E-3</v>
      </c>
      <c r="K40" s="8">
        <f>VLOOKUP($B40,'County Pop Forecast'!$I$4:$N$72,6,FALSE)</f>
        <v>5.1747791729590542E-3</v>
      </c>
      <c r="M40">
        <f t="shared" si="1"/>
        <v>8</v>
      </c>
    </row>
    <row r="41" spans="1:13" x14ac:dyDescent="0.25">
      <c r="A41" t="s">
        <v>557</v>
      </c>
      <c r="B41" t="s">
        <v>23</v>
      </c>
      <c r="C41" t="s">
        <v>34</v>
      </c>
      <c r="D41" t="str">
        <f t="shared" si="5"/>
        <v>Palm Shores - Brevard County</v>
      </c>
      <c r="E41" s="19">
        <v>1137</v>
      </c>
      <c r="F41" s="20">
        <v>1137</v>
      </c>
      <c r="G41" s="8">
        <f>VLOOKUP($B41,'County Pop Forecast'!$I$4:$N$72,2,FALSE)</f>
        <v>1.1734770136788919E-2</v>
      </c>
      <c r="H41" s="8">
        <f>VLOOKUP($B41,'County Pop Forecast'!$I$4:$N$72,3,FALSE)</f>
        <v>8.6250708572006562E-3</v>
      </c>
      <c r="I41" s="8">
        <f>VLOOKUP($B41,'County Pop Forecast'!$I$4:$N$72,4,FALSE)</f>
        <v>6.7371524753758738E-3</v>
      </c>
      <c r="J41" s="8">
        <f>VLOOKUP($B41,'County Pop Forecast'!$I$4:$N$72,5,FALSE)</f>
        <v>5.8720084881092038E-3</v>
      </c>
      <c r="K41" s="8">
        <f>VLOOKUP($B41,'County Pop Forecast'!$I$4:$N$72,6,FALSE)</f>
        <v>5.1747791729590542E-3</v>
      </c>
      <c r="M41">
        <f t="shared" si="1"/>
        <v>11</v>
      </c>
    </row>
    <row r="42" spans="1:13" x14ac:dyDescent="0.25">
      <c r="A42" t="s">
        <v>557</v>
      </c>
      <c r="B42" t="s">
        <v>23</v>
      </c>
      <c r="C42" t="s">
        <v>35</v>
      </c>
      <c r="D42" t="str">
        <f t="shared" si="5"/>
        <v>Rockledge - Brevard County</v>
      </c>
      <c r="E42" s="19">
        <v>27946</v>
      </c>
      <c r="F42" s="20">
        <v>27929</v>
      </c>
      <c r="G42" s="8">
        <f>VLOOKUP($B42,'County Pop Forecast'!$I$4:$N$72,2,FALSE)</f>
        <v>1.1734770136788919E-2</v>
      </c>
      <c r="H42" s="8">
        <f>VLOOKUP($B42,'County Pop Forecast'!$I$4:$N$72,3,FALSE)</f>
        <v>8.6250708572006562E-3</v>
      </c>
      <c r="I42" s="8">
        <f>VLOOKUP($B42,'County Pop Forecast'!$I$4:$N$72,4,FALSE)</f>
        <v>6.7371524753758738E-3</v>
      </c>
      <c r="J42" s="8">
        <f>VLOOKUP($B42,'County Pop Forecast'!$I$4:$N$72,5,FALSE)</f>
        <v>5.8720084881092038E-3</v>
      </c>
      <c r="K42" s="8">
        <f>VLOOKUP($B42,'County Pop Forecast'!$I$4:$N$72,6,FALSE)</f>
        <v>5.1747791729590542E-3</v>
      </c>
      <c r="M42">
        <f t="shared" si="1"/>
        <v>9</v>
      </c>
    </row>
    <row r="43" spans="1:13" x14ac:dyDescent="0.25">
      <c r="A43" t="s">
        <v>557</v>
      </c>
      <c r="B43" t="s">
        <v>23</v>
      </c>
      <c r="C43" t="s">
        <v>36</v>
      </c>
      <c r="D43" t="str">
        <f t="shared" si="5"/>
        <v>Satellite Beach - Brevard County</v>
      </c>
      <c r="E43" s="19">
        <v>10887</v>
      </c>
      <c r="F43" s="20">
        <v>10887</v>
      </c>
      <c r="G43" s="8">
        <f>VLOOKUP($B43,'County Pop Forecast'!$I$4:$N$72,2,FALSE)</f>
        <v>1.1734770136788919E-2</v>
      </c>
      <c r="H43" s="8">
        <f>VLOOKUP($B43,'County Pop Forecast'!$I$4:$N$72,3,FALSE)</f>
        <v>8.6250708572006562E-3</v>
      </c>
      <c r="I43" s="8">
        <f>VLOOKUP($B43,'County Pop Forecast'!$I$4:$N$72,4,FALSE)</f>
        <v>6.7371524753758738E-3</v>
      </c>
      <c r="J43" s="8">
        <f>VLOOKUP($B43,'County Pop Forecast'!$I$4:$N$72,5,FALSE)</f>
        <v>5.8720084881092038E-3</v>
      </c>
      <c r="K43" s="8">
        <f>VLOOKUP($B43,'County Pop Forecast'!$I$4:$N$72,6,FALSE)</f>
        <v>5.1747791729590542E-3</v>
      </c>
      <c r="M43">
        <f t="shared" si="1"/>
        <v>15</v>
      </c>
    </row>
    <row r="44" spans="1:13" x14ac:dyDescent="0.25">
      <c r="A44" t="s">
        <v>557</v>
      </c>
      <c r="B44" t="s">
        <v>23</v>
      </c>
      <c r="C44" t="s">
        <v>37</v>
      </c>
      <c r="D44" t="str">
        <f t="shared" si="5"/>
        <v>Titusville - Brevard County</v>
      </c>
      <c r="E44" s="19">
        <v>48685</v>
      </c>
      <c r="F44" s="20">
        <v>48678</v>
      </c>
      <c r="G44" s="8">
        <f>VLOOKUP($B44,'County Pop Forecast'!$I$4:$N$72,2,FALSE)</f>
        <v>1.1734770136788919E-2</v>
      </c>
      <c r="H44" s="8">
        <f>VLOOKUP($B44,'County Pop Forecast'!$I$4:$N$72,3,FALSE)</f>
        <v>8.6250708572006562E-3</v>
      </c>
      <c r="I44" s="8">
        <f>VLOOKUP($B44,'County Pop Forecast'!$I$4:$N$72,4,FALSE)</f>
        <v>6.7371524753758738E-3</v>
      </c>
      <c r="J44" s="8">
        <f>VLOOKUP($B44,'County Pop Forecast'!$I$4:$N$72,5,FALSE)</f>
        <v>5.8720084881092038E-3</v>
      </c>
      <c r="K44" s="8">
        <f>VLOOKUP($B44,'County Pop Forecast'!$I$4:$N$72,6,FALSE)</f>
        <v>5.1747791729590542E-3</v>
      </c>
      <c r="M44">
        <f t="shared" si="1"/>
        <v>10</v>
      </c>
    </row>
    <row r="45" spans="1:13" x14ac:dyDescent="0.25">
      <c r="A45" t="s">
        <v>557</v>
      </c>
      <c r="B45" t="s">
        <v>23</v>
      </c>
      <c r="C45" t="s">
        <v>38</v>
      </c>
      <c r="D45" t="str">
        <f t="shared" si="5"/>
        <v>West Melbourne - Brevard County</v>
      </c>
      <c r="E45" s="19">
        <v>25385</v>
      </c>
      <c r="F45" s="20">
        <v>25385</v>
      </c>
      <c r="G45" s="8">
        <f>VLOOKUP($B45,'County Pop Forecast'!$I$4:$N$72,2,FALSE)</f>
        <v>1.1734770136788919E-2</v>
      </c>
      <c r="H45" s="8">
        <f>VLOOKUP($B45,'County Pop Forecast'!$I$4:$N$72,3,FALSE)</f>
        <v>8.6250708572006562E-3</v>
      </c>
      <c r="I45" s="8">
        <f>VLOOKUP($B45,'County Pop Forecast'!$I$4:$N$72,4,FALSE)</f>
        <v>6.7371524753758738E-3</v>
      </c>
      <c r="J45" s="8">
        <f>VLOOKUP($B45,'County Pop Forecast'!$I$4:$N$72,5,FALSE)</f>
        <v>5.8720084881092038E-3</v>
      </c>
      <c r="K45" s="8">
        <f>VLOOKUP($B45,'County Pop Forecast'!$I$4:$N$72,6,FALSE)</f>
        <v>5.1747791729590542E-3</v>
      </c>
      <c r="M45">
        <f t="shared" si="1"/>
        <v>14</v>
      </c>
    </row>
    <row r="46" spans="1:13" x14ac:dyDescent="0.25">
      <c r="A46" s="2" t="s">
        <v>544</v>
      </c>
      <c r="B46" t="s">
        <v>23</v>
      </c>
      <c r="C46" t="s">
        <v>569</v>
      </c>
      <c r="D46" t="str">
        <f>C46</f>
        <v>Unincorporated Brevard County</v>
      </c>
      <c r="E46" s="19">
        <v>225616</v>
      </c>
      <c r="F46" s="20">
        <v>225484</v>
      </c>
      <c r="G46" s="8">
        <f>VLOOKUP($B46,'County Pop Forecast'!$I$4:$N$72,2,FALSE)</f>
        <v>1.1734770136788919E-2</v>
      </c>
      <c r="H46" s="8">
        <f>VLOOKUP($B46,'County Pop Forecast'!$I$4:$N$72,3,FALSE)</f>
        <v>8.6250708572006562E-3</v>
      </c>
      <c r="I46" s="8">
        <f>VLOOKUP($B46,'County Pop Forecast'!$I$4:$N$72,4,FALSE)</f>
        <v>6.7371524753758738E-3</v>
      </c>
      <c r="J46" s="8">
        <f>VLOOKUP($B46,'County Pop Forecast'!$I$4:$N$72,5,FALSE)</f>
        <v>5.8720084881092038E-3</v>
      </c>
      <c r="K46" s="8">
        <f>VLOOKUP($B46,'County Pop Forecast'!$I$4:$N$72,6,FALSE)</f>
        <v>5.1747791729590542E-3</v>
      </c>
      <c r="M46">
        <f t="shared" si="1"/>
        <v>29</v>
      </c>
    </row>
    <row r="47" spans="1:13" x14ac:dyDescent="0.25">
      <c r="A47" t="s">
        <v>557</v>
      </c>
      <c r="B47" t="s">
        <v>443</v>
      </c>
      <c r="C47" t="s">
        <v>39</v>
      </c>
      <c r="D47" t="str">
        <f t="shared" ref="D47:D77" si="6">C47&amp;" - "&amp;B47</f>
        <v>Coconut Creek - Broward County</v>
      </c>
      <c r="E47" s="19">
        <v>58803</v>
      </c>
      <c r="F47" s="20">
        <v>58803</v>
      </c>
      <c r="G47" s="8">
        <f>VLOOKUP($B47,'County Pop Forecast'!$I$4:$N$72,2,FALSE)</f>
        <v>8.3056085982360361E-3</v>
      </c>
      <c r="H47" s="8">
        <f>VLOOKUP($B47,'County Pop Forecast'!$I$4:$N$72,3,FALSE)</f>
        <v>6.8544486616080036E-3</v>
      </c>
      <c r="I47" s="8">
        <f>VLOOKUP($B47,'County Pop Forecast'!$I$4:$N$72,4,FALSE)</f>
        <v>5.5592037967042707E-3</v>
      </c>
      <c r="J47" s="8">
        <f>VLOOKUP($B47,'County Pop Forecast'!$I$4:$N$72,5,FALSE)</f>
        <v>4.6587354762799293E-3</v>
      </c>
      <c r="K47" s="8">
        <f>VLOOKUP($B47,'County Pop Forecast'!$I$4:$N$72,6,FALSE)</f>
        <v>4.0833489369855869E-3</v>
      </c>
      <c r="M47">
        <f t="shared" si="1"/>
        <v>13</v>
      </c>
    </row>
    <row r="48" spans="1:13" x14ac:dyDescent="0.25">
      <c r="A48" t="s">
        <v>557</v>
      </c>
      <c r="B48" t="s">
        <v>443</v>
      </c>
      <c r="C48" t="s">
        <v>444</v>
      </c>
      <c r="D48" t="str">
        <f t="shared" si="6"/>
        <v>Cooper City - Broward County</v>
      </c>
      <c r="E48" s="19">
        <v>34006</v>
      </c>
      <c r="F48" s="20">
        <v>34000</v>
      </c>
      <c r="G48" s="8">
        <f>VLOOKUP($B48,'County Pop Forecast'!$I$4:$N$72,2,FALSE)</f>
        <v>8.3056085982360361E-3</v>
      </c>
      <c r="H48" s="8">
        <f>VLOOKUP($B48,'County Pop Forecast'!$I$4:$N$72,3,FALSE)</f>
        <v>6.8544486616080036E-3</v>
      </c>
      <c r="I48" s="8">
        <f>VLOOKUP($B48,'County Pop Forecast'!$I$4:$N$72,4,FALSE)</f>
        <v>5.5592037967042707E-3</v>
      </c>
      <c r="J48" s="8">
        <f>VLOOKUP($B48,'County Pop Forecast'!$I$4:$N$72,5,FALSE)</f>
        <v>4.6587354762799293E-3</v>
      </c>
      <c r="K48" s="8">
        <f>VLOOKUP($B48,'County Pop Forecast'!$I$4:$N$72,6,FALSE)</f>
        <v>4.0833489369855869E-3</v>
      </c>
      <c r="M48">
        <f t="shared" si="1"/>
        <v>11</v>
      </c>
    </row>
    <row r="49" spans="1:13" x14ac:dyDescent="0.25">
      <c r="A49" t="s">
        <v>557</v>
      </c>
      <c r="B49" t="s">
        <v>443</v>
      </c>
      <c r="C49" t="s">
        <v>40</v>
      </c>
      <c r="D49" t="str">
        <f t="shared" si="6"/>
        <v>Coral Springs - Broward County</v>
      </c>
      <c r="E49" s="19">
        <v>129263</v>
      </c>
      <c r="F49" s="20">
        <v>129263</v>
      </c>
      <c r="G49" s="8">
        <f>VLOOKUP($B49,'County Pop Forecast'!$I$4:$N$72,2,FALSE)</f>
        <v>8.3056085982360361E-3</v>
      </c>
      <c r="H49" s="8">
        <f>VLOOKUP($B49,'County Pop Forecast'!$I$4:$N$72,3,FALSE)</f>
        <v>6.8544486616080036E-3</v>
      </c>
      <c r="I49" s="8">
        <f>VLOOKUP($B49,'County Pop Forecast'!$I$4:$N$72,4,FALSE)</f>
        <v>5.5592037967042707E-3</v>
      </c>
      <c r="J49" s="8">
        <f>VLOOKUP($B49,'County Pop Forecast'!$I$4:$N$72,5,FALSE)</f>
        <v>4.6587354762799293E-3</v>
      </c>
      <c r="K49" s="8">
        <f>VLOOKUP($B49,'County Pop Forecast'!$I$4:$N$72,6,FALSE)</f>
        <v>4.0833489369855869E-3</v>
      </c>
      <c r="M49">
        <f t="shared" si="1"/>
        <v>13</v>
      </c>
    </row>
    <row r="50" spans="1:13" x14ac:dyDescent="0.25">
      <c r="A50" t="s">
        <v>557</v>
      </c>
      <c r="B50" t="s">
        <v>443</v>
      </c>
      <c r="C50" t="s">
        <v>41</v>
      </c>
      <c r="D50" t="str">
        <f t="shared" si="6"/>
        <v>Dania Beach - Broward County</v>
      </c>
      <c r="E50" s="19">
        <v>32215</v>
      </c>
      <c r="F50" s="20">
        <v>32215</v>
      </c>
      <c r="G50" s="8">
        <f>VLOOKUP($B50,'County Pop Forecast'!$I$4:$N$72,2,FALSE)</f>
        <v>8.3056085982360361E-3</v>
      </c>
      <c r="H50" s="8">
        <f>VLOOKUP($B50,'County Pop Forecast'!$I$4:$N$72,3,FALSE)</f>
        <v>6.8544486616080036E-3</v>
      </c>
      <c r="I50" s="8">
        <f>VLOOKUP($B50,'County Pop Forecast'!$I$4:$N$72,4,FALSE)</f>
        <v>5.5592037967042707E-3</v>
      </c>
      <c r="J50" s="8">
        <f>VLOOKUP($B50,'County Pop Forecast'!$I$4:$N$72,5,FALSE)</f>
        <v>4.6587354762799293E-3</v>
      </c>
      <c r="K50" s="8">
        <f>VLOOKUP($B50,'County Pop Forecast'!$I$4:$N$72,6,FALSE)</f>
        <v>4.0833489369855869E-3</v>
      </c>
      <c r="M50">
        <f t="shared" si="1"/>
        <v>11</v>
      </c>
    </row>
    <row r="51" spans="1:13" x14ac:dyDescent="0.25">
      <c r="A51" t="s">
        <v>557</v>
      </c>
      <c r="B51" t="s">
        <v>443</v>
      </c>
      <c r="C51" t="s">
        <v>42</v>
      </c>
      <c r="D51" t="str">
        <f t="shared" si="6"/>
        <v>Davie - Broward County</v>
      </c>
      <c r="E51" s="19">
        <v>105050</v>
      </c>
      <c r="F51" s="20">
        <v>105044</v>
      </c>
      <c r="G51" s="8">
        <f>VLOOKUP($B51,'County Pop Forecast'!$I$4:$N$72,2,FALSE)</f>
        <v>8.3056085982360361E-3</v>
      </c>
      <c r="H51" s="8">
        <f>VLOOKUP($B51,'County Pop Forecast'!$I$4:$N$72,3,FALSE)</f>
        <v>6.8544486616080036E-3</v>
      </c>
      <c r="I51" s="8">
        <f>VLOOKUP($B51,'County Pop Forecast'!$I$4:$N$72,4,FALSE)</f>
        <v>5.5592037967042707E-3</v>
      </c>
      <c r="J51" s="8">
        <f>VLOOKUP($B51,'County Pop Forecast'!$I$4:$N$72,5,FALSE)</f>
        <v>4.6587354762799293E-3</v>
      </c>
      <c r="K51" s="8">
        <f>VLOOKUP($B51,'County Pop Forecast'!$I$4:$N$72,6,FALSE)</f>
        <v>4.0833489369855869E-3</v>
      </c>
      <c r="M51">
        <f t="shared" si="1"/>
        <v>5</v>
      </c>
    </row>
    <row r="52" spans="1:13" x14ac:dyDescent="0.25">
      <c r="A52" t="s">
        <v>557</v>
      </c>
      <c r="B52" t="s">
        <v>443</v>
      </c>
      <c r="C52" t="s">
        <v>43</v>
      </c>
      <c r="D52" t="str">
        <f t="shared" si="6"/>
        <v>Deerfield Beach - Broward County</v>
      </c>
      <c r="E52" s="19">
        <v>80178</v>
      </c>
      <c r="F52" s="20">
        <v>80178</v>
      </c>
      <c r="G52" s="8">
        <f>VLOOKUP($B52,'County Pop Forecast'!$I$4:$N$72,2,FALSE)</f>
        <v>8.3056085982360361E-3</v>
      </c>
      <c r="H52" s="8">
        <f>VLOOKUP($B52,'County Pop Forecast'!$I$4:$N$72,3,FALSE)</f>
        <v>6.8544486616080036E-3</v>
      </c>
      <c r="I52" s="8">
        <f>VLOOKUP($B52,'County Pop Forecast'!$I$4:$N$72,4,FALSE)</f>
        <v>5.5592037967042707E-3</v>
      </c>
      <c r="J52" s="8">
        <f>VLOOKUP($B52,'County Pop Forecast'!$I$4:$N$72,5,FALSE)</f>
        <v>4.6587354762799293E-3</v>
      </c>
      <c r="K52" s="8">
        <f>VLOOKUP($B52,'County Pop Forecast'!$I$4:$N$72,6,FALSE)</f>
        <v>4.0833489369855869E-3</v>
      </c>
      <c r="M52">
        <f t="shared" si="1"/>
        <v>15</v>
      </c>
    </row>
    <row r="53" spans="1:13" x14ac:dyDescent="0.25">
      <c r="A53" t="s">
        <v>557</v>
      </c>
      <c r="B53" t="s">
        <v>443</v>
      </c>
      <c r="C53" t="s">
        <v>44</v>
      </c>
      <c r="D53" t="str">
        <f t="shared" si="6"/>
        <v>Fort Lauderdale - Broward County</v>
      </c>
      <c r="E53" s="19">
        <v>189321</v>
      </c>
      <c r="F53" s="20">
        <v>189288</v>
      </c>
      <c r="G53" s="8">
        <f>VLOOKUP($B53,'County Pop Forecast'!$I$4:$N$72,2,FALSE)</f>
        <v>8.3056085982360361E-3</v>
      </c>
      <c r="H53" s="8">
        <f>VLOOKUP($B53,'County Pop Forecast'!$I$4:$N$72,3,FALSE)</f>
        <v>6.8544486616080036E-3</v>
      </c>
      <c r="I53" s="8">
        <f>VLOOKUP($B53,'County Pop Forecast'!$I$4:$N$72,4,FALSE)</f>
        <v>5.5592037967042707E-3</v>
      </c>
      <c r="J53" s="8">
        <f>VLOOKUP($B53,'County Pop Forecast'!$I$4:$N$72,5,FALSE)</f>
        <v>4.6587354762799293E-3</v>
      </c>
      <c r="K53" s="8">
        <f>VLOOKUP($B53,'County Pop Forecast'!$I$4:$N$72,6,FALSE)</f>
        <v>4.0833489369855869E-3</v>
      </c>
      <c r="M53">
        <f t="shared" si="1"/>
        <v>15</v>
      </c>
    </row>
    <row r="54" spans="1:13" x14ac:dyDescent="0.25">
      <c r="A54" t="s">
        <v>557</v>
      </c>
      <c r="B54" t="s">
        <v>443</v>
      </c>
      <c r="C54" t="s">
        <v>45</v>
      </c>
      <c r="D54" t="str">
        <f t="shared" si="6"/>
        <v>Hallandale Beach - Broward County</v>
      </c>
      <c r="E54" s="19">
        <v>39945</v>
      </c>
      <c r="F54" s="20">
        <v>39945</v>
      </c>
      <c r="G54" s="8">
        <f>VLOOKUP($B54,'County Pop Forecast'!$I$4:$N$72,2,FALSE)</f>
        <v>8.3056085982360361E-3</v>
      </c>
      <c r="H54" s="8">
        <f>VLOOKUP($B54,'County Pop Forecast'!$I$4:$N$72,3,FALSE)</f>
        <v>6.8544486616080036E-3</v>
      </c>
      <c r="I54" s="8">
        <f>VLOOKUP($B54,'County Pop Forecast'!$I$4:$N$72,4,FALSE)</f>
        <v>5.5592037967042707E-3</v>
      </c>
      <c r="J54" s="8">
        <f>VLOOKUP($B54,'County Pop Forecast'!$I$4:$N$72,5,FALSE)</f>
        <v>4.6587354762799293E-3</v>
      </c>
      <c r="K54" s="8">
        <f>VLOOKUP($B54,'County Pop Forecast'!$I$4:$N$72,6,FALSE)</f>
        <v>4.0833489369855869E-3</v>
      </c>
      <c r="M54">
        <f t="shared" si="1"/>
        <v>16</v>
      </c>
    </row>
    <row r="55" spans="1:13" x14ac:dyDescent="0.25">
      <c r="A55" t="s">
        <v>557</v>
      </c>
      <c r="B55" t="s">
        <v>443</v>
      </c>
      <c r="C55" t="s">
        <v>46</v>
      </c>
      <c r="D55" t="str">
        <f t="shared" si="6"/>
        <v>Hillsboro Beach - Broward County</v>
      </c>
      <c r="E55" s="19">
        <v>1937</v>
      </c>
      <c r="F55" s="20">
        <v>1937</v>
      </c>
      <c r="G55" s="8">
        <f>VLOOKUP($B55,'County Pop Forecast'!$I$4:$N$72,2,FALSE)</f>
        <v>8.3056085982360361E-3</v>
      </c>
      <c r="H55" s="8">
        <f>VLOOKUP($B55,'County Pop Forecast'!$I$4:$N$72,3,FALSE)</f>
        <v>6.8544486616080036E-3</v>
      </c>
      <c r="I55" s="8">
        <f>VLOOKUP($B55,'County Pop Forecast'!$I$4:$N$72,4,FALSE)</f>
        <v>5.5592037967042707E-3</v>
      </c>
      <c r="J55" s="8">
        <f>VLOOKUP($B55,'County Pop Forecast'!$I$4:$N$72,5,FALSE)</f>
        <v>4.6587354762799293E-3</v>
      </c>
      <c r="K55" s="8">
        <f>VLOOKUP($B55,'County Pop Forecast'!$I$4:$N$72,6,FALSE)</f>
        <v>4.0833489369855869E-3</v>
      </c>
      <c r="M55">
        <f t="shared" si="1"/>
        <v>15</v>
      </c>
    </row>
    <row r="56" spans="1:13" x14ac:dyDescent="0.25">
      <c r="A56" t="s">
        <v>557</v>
      </c>
      <c r="B56" t="s">
        <v>443</v>
      </c>
      <c r="C56" t="s">
        <v>47</v>
      </c>
      <c r="D56" t="str">
        <f t="shared" si="6"/>
        <v>Hollywood - Broward County</v>
      </c>
      <c r="E56" s="19">
        <v>151818</v>
      </c>
      <c r="F56" s="20">
        <v>151818</v>
      </c>
      <c r="G56" s="8">
        <f>VLOOKUP($B56,'County Pop Forecast'!$I$4:$N$72,2,FALSE)</f>
        <v>8.3056085982360361E-3</v>
      </c>
      <c r="H56" s="8">
        <f>VLOOKUP($B56,'County Pop Forecast'!$I$4:$N$72,3,FALSE)</f>
        <v>6.8544486616080036E-3</v>
      </c>
      <c r="I56" s="8">
        <f>VLOOKUP($B56,'County Pop Forecast'!$I$4:$N$72,4,FALSE)</f>
        <v>5.5592037967042707E-3</v>
      </c>
      <c r="J56" s="8">
        <f>VLOOKUP($B56,'County Pop Forecast'!$I$4:$N$72,5,FALSE)</f>
        <v>4.6587354762799293E-3</v>
      </c>
      <c r="K56" s="8">
        <f>VLOOKUP($B56,'County Pop Forecast'!$I$4:$N$72,6,FALSE)</f>
        <v>4.0833489369855869E-3</v>
      </c>
      <c r="M56">
        <f t="shared" si="1"/>
        <v>9</v>
      </c>
    </row>
    <row r="57" spans="1:13" x14ac:dyDescent="0.25">
      <c r="A57" t="s">
        <v>557</v>
      </c>
      <c r="B57" t="s">
        <v>443</v>
      </c>
      <c r="C57" t="s">
        <v>48</v>
      </c>
      <c r="D57" t="str">
        <f t="shared" si="6"/>
        <v>Lauderdale-By-The-Sea - Broward County</v>
      </c>
      <c r="E57" s="19">
        <v>6305</v>
      </c>
      <c r="F57" s="20">
        <v>6305</v>
      </c>
      <c r="G57" s="8">
        <f>VLOOKUP($B57,'County Pop Forecast'!$I$4:$N$72,2,FALSE)</f>
        <v>8.3056085982360361E-3</v>
      </c>
      <c r="H57" s="8">
        <f>VLOOKUP($B57,'County Pop Forecast'!$I$4:$N$72,3,FALSE)</f>
        <v>6.8544486616080036E-3</v>
      </c>
      <c r="I57" s="8">
        <f>VLOOKUP($B57,'County Pop Forecast'!$I$4:$N$72,4,FALSE)</f>
        <v>5.5592037967042707E-3</v>
      </c>
      <c r="J57" s="8">
        <f>VLOOKUP($B57,'County Pop Forecast'!$I$4:$N$72,5,FALSE)</f>
        <v>4.6587354762799293E-3</v>
      </c>
      <c r="K57" s="8">
        <f>VLOOKUP($B57,'County Pop Forecast'!$I$4:$N$72,6,FALSE)</f>
        <v>4.0833489369855869E-3</v>
      </c>
      <c r="M57">
        <f t="shared" si="1"/>
        <v>21</v>
      </c>
    </row>
    <row r="58" spans="1:13" x14ac:dyDescent="0.25">
      <c r="A58" t="s">
        <v>557</v>
      </c>
      <c r="B58" t="s">
        <v>443</v>
      </c>
      <c r="C58" t="s">
        <v>49</v>
      </c>
      <c r="D58" t="str">
        <f t="shared" si="6"/>
        <v>Lauderdale Lakes - Broward County</v>
      </c>
      <c r="E58" s="19">
        <v>36527</v>
      </c>
      <c r="F58" s="20">
        <v>36527</v>
      </c>
      <c r="G58" s="8">
        <f>VLOOKUP($B58,'County Pop Forecast'!$I$4:$N$72,2,FALSE)</f>
        <v>8.3056085982360361E-3</v>
      </c>
      <c r="H58" s="8">
        <f>VLOOKUP($B58,'County Pop Forecast'!$I$4:$N$72,3,FALSE)</f>
        <v>6.8544486616080036E-3</v>
      </c>
      <c r="I58" s="8">
        <f>VLOOKUP($B58,'County Pop Forecast'!$I$4:$N$72,4,FALSE)</f>
        <v>5.5592037967042707E-3</v>
      </c>
      <c r="J58" s="8">
        <f>VLOOKUP($B58,'County Pop Forecast'!$I$4:$N$72,5,FALSE)</f>
        <v>4.6587354762799293E-3</v>
      </c>
      <c r="K58" s="8">
        <f>VLOOKUP($B58,'County Pop Forecast'!$I$4:$N$72,6,FALSE)</f>
        <v>4.0833489369855869E-3</v>
      </c>
      <c r="M58">
        <f t="shared" si="1"/>
        <v>16</v>
      </c>
    </row>
    <row r="59" spans="1:13" x14ac:dyDescent="0.25">
      <c r="A59" t="s">
        <v>557</v>
      </c>
      <c r="B59" t="s">
        <v>443</v>
      </c>
      <c r="C59" t="s">
        <v>50</v>
      </c>
      <c r="D59" t="str">
        <f t="shared" si="6"/>
        <v>Lauderhill - Broward County</v>
      </c>
      <c r="E59" s="19">
        <v>72507</v>
      </c>
      <c r="F59" s="20">
        <v>72507</v>
      </c>
      <c r="G59" s="8">
        <f>VLOOKUP($B59,'County Pop Forecast'!$I$4:$N$72,2,FALSE)</f>
        <v>8.3056085982360361E-3</v>
      </c>
      <c r="H59" s="8">
        <f>VLOOKUP($B59,'County Pop Forecast'!$I$4:$N$72,3,FALSE)</f>
        <v>6.8544486616080036E-3</v>
      </c>
      <c r="I59" s="8">
        <f>VLOOKUP($B59,'County Pop Forecast'!$I$4:$N$72,4,FALSE)</f>
        <v>5.5592037967042707E-3</v>
      </c>
      <c r="J59" s="8">
        <f>VLOOKUP($B59,'County Pop Forecast'!$I$4:$N$72,5,FALSE)</f>
        <v>4.6587354762799293E-3</v>
      </c>
      <c r="K59" s="8">
        <f>VLOOKUP($B59,'County Pop Forecast'!$I$4:$N$72,6,FALSE)</f>
        <v>4.0833489369855869E-3</v>
      </c>
      <c r="M59">
        <f t="shared" si="1"/>
        <v>10</v>
      </c>
    </row>
    <row r="60" spans="1:13" x14ac:dyDescent="0.25">
      <c r="A60" t="s">
        <v>557</v>
      </c>
      <c r="B60" t="s">
        <v>443</v>
      </c>
      <c r="C60" t="s">
        <v>51</v>
      </c>
      <c r="D60" t="str">
        <f t="shared" si="6"/>
        <v>Lazy Lake - Broward County</v>
      </c>
      <c r="E60" s="19">
        <v>28</v>
      </c>
      <c r="F60" s="20">
        <v>28</v>
      </c>
      <c r="G60" s="8">
        <f>VLOOKUP($B60,'County Pop Forecast'!$I$4:$N$72,2,FALSE)</f>
        <v>8.3056085982360361E-3</v>
      </c>
      <c r="H60" s="8">
        <f>VLOOKUP($B60,'County Pop Forecast'!$I$4:$N$72,3,FALSE)</f>
        <v>6.8544486616080036E-3</v>
      </c>
      <c r="I60" s="8">
        <f>VLOOKUP($B60,'County Pop Forecast'!$I$4:$N$72,4,FALSE)</f>
        <v>5.5592037967042707E-3</v>
      </c>
      <c r="J60" s="8">
        <f>VLOOKUP($B60,'County Pop Forecast'!$I$4:$N$72,5,FALSE)</f>
        <v>4.6587354762799293E-3</v>
      </c>
      <c r="K60" s="8">
        <f>VLOOKUP($B60,'County Pop Forecast'!$I$4:$N$72,6,FALSE)</f>
        <v>4.0833489369855869E-3</v>
      </c>
      <c r="M60">
        <f t="shared" si="1"/>
        <v>9</v>
      </c>
    </row>
    <row r="61" spans="1:13" x14ac:dyDescent="0.25">
      <c r="A61" t="s">
        <v>557</v>
      </c>
      <c r="B61" t="s">
        <v>443</v>
      </c>
      <c r="C61" t="s">
        <v>52</v>
      </c>
      <c r="D61" t="str">
        <f t="shared" si="6"/>
        <v>Lighthouse Point - Broward County</v>
      </c>
      <c r="E61" s="19">
        <v>10536</v>
      </c>
      <c r="F61" s="20">
        <v>10536</v>
      </c>
      <c r="G61" s="8">
        <f>VLOOKUP($B61,'County Pop Forecast'!$I$4:$N$72,2,FALSE)</f>
        <v>8.3056085982360361E-3</v>
      </c>
      <c r="H61" s="8">
        <f>VLOOKUP($B61,'County Pop Forecast'!$I$4:$N$72,3,FALSE)</f>
        <v>6.8544486616080036E-3</v>
      </c>
      <c r="I61" s="8">
        <f>VLOOKUP($B61,'County Pop Forecast'!$I$4:$N$72,4,FALSE)</f>
        <v>5.5592037967042707E-3</v>
      </c>
      <c r="J61" s="8">
        <f>VLOOKUP($B61,'County Pop Forecast'!$I$4:$N$72,5,FALSE)</f>
        <v>4.6587354762799293E-3</v>
      </c>
      <c r="K61" s="8">
        <f>VLOOKUP($B61,'County Pop Forecast'!$I$4:$N$72,6,FALSE)</f>
        <v>4.0833489369855869E-3</v>
      </c>
      <c r="M61">
        <f t="shared" si="1"/>
        <v>16</v>
      </c>
    </row>
    <row r="62" spans="1:13" x14ac:dyDescent="0.25">
      <c r="A62" t="s">
        <v>557</v>
      </c>
      <c r="B62" t="s">
        <v>443</v>
      </c>
      <c r="C62" t="s">
        <v>53</v>
      </c>
      <c r="D62" t="str">
        <f t="shared" si="6"/>
        <v>Margate - Broward County</v>
      </c>
      <c r="E62" s="19">
        <v>59351</v>
      </c>
      <c r="F62" s="20">
        <v>59351</v>
      </c>
      <c r="G62" s="8">
        <f>VLOOKUP($B62,'County Pop Forecast'!$I$4:$N$72,2,FALSE)</f>
        <v>8.3056085982360361E-3</v>
      </c>
      <c r="H62" s="8">
        <f>VLOOKUP($B62,'County Pop Forecast'!$I$4:$N$72,3,FALSE)</f>
        <v>6.8544486616080036E-3</v>
      </c>
      <c r="I62" s="8">
        <f>VLOOKUP($B62,'County Pop Forecast'!$I$4:$N$72,4,FALSE)</f>
        <v>5.5592037967042707E-3</v>
      </c>
      <c r="J62" s="8">
        <f>VLOOKUP($B62,'County Pop Forecast'!$I$4:$N$72,5,FALSE)</f>
        <v>4.6587354762799293E-3</v>
      </c>
      <c r="K62" s="8">
        <f>VLOOKUP($B62,'County Pop Forecast'!$I$4:$N$72,6,FALSE)</f>
        <v>4.0833489369855869E-3</v>
      </c>
      <c r="M62">
        <f t="shared" si="1"/>
        <v>7</v>
      </c>
    </row>
    <row r="63" spans="1:13" x14ac:dyDescent="0.25">
      <c r="A63" t="s">
        <v>557</v>
      </c>
      <c r="B63" t="s">
        <v>443</v>
      </c>
      <c r="C63" t="s">
        <v>54</v>
      </c>
      <c r="D63" t="str">
        <f t="shared" si="6"/>
        <v>Miramar - Broward County</v>
      </c>
      <c r="E63" s="19">
        <v>138873</v>
      </c>
      <c r="F63" s="20">
        <v>138873</v>
      </c>
      <c r="G63" s="8">
        <f>VLOOKUP($B63,'County Pop Forecast'!$I$4:$N$72,2,FALSE)</f>
        <v>8.3056085982360361E-3</v>
      </c>
      <c r="H63" s="8">
        <f>VLOOKUP($B63,'County Pop Forecast'!$I$4:$N$72,3,FALSE)</f>
        <v>6.8544486616080036E-3</v>
      </c>
      <c r="I63" s="8">
        <f>VLOOKUP($B63,'County Pop Forecast'!$I$4:$N$72,4,FALSE)</f>
        <v>5.5592037967042707E-3</v>
      </c>
      <c r="J63" s="8">
        <f>VLOOKUP($B63,'County Pop Forecast'!$I$4:$N$72,5,FALSE)</f>
        <v>4.6587354762799293E-3</v>
      </c>
      <c r="K63" s="8">
        <f>VLOOKUP($B63,'County Pop Forecast'!$I$4:$N$72,6,FALSE)</f>
        <v>4.0833489369855869E-3</v>
      </c>
      <c r="M63">
        <f t="shared" si="1"/>
        <v>7</v>
      </c>
    </row>
    <row r="64" spans="1:13" x14ac:dyDescent="0.25">
      <c r="A64" t="s">
        <v>557</v>
      </c>
      <c r="B64" t="s">
        <v>443</v>
      </c>
      <c r="C64" t="s">
        <v>55</v>
      </c>
      <c r="D64" t="str">
        <f t="shared" si="6"/>
        <v>North Lauderdale - Broward County</v>
      </c>
      <c r="E64" s="19">
        <v>45549</v>
      </c>
      <c r="F64" s="20">
        <v>45549</v>
      </c>
      <c r="G64" s="8">
        <f>VLOOKUP($B64,'County Pop Forecast'!$I$4:$N$72,2,FALSE)</f>
        <v>8.3056085982360361E-3</v>
      </c>
      <c r="H64" s="8">
        <f>VLOOKUP($B64,'County Pop Forecast'!$I$4:$N$72,3,FALSE)</f>
        <v>6.8544486616080036E-3</v>
      </c>
      <c r="I64" s="8">
        <f>VLOOKUP($B64,'County Pop Forecast'!$I$4:$N$72,4,FALSE)</f>
        <v>5.5592037967042707E-3</v>
      </c>
      <c r="J64" s="8">
        <f>VLOOKUP($B64,'County Pop Forecast'!$I$4:$N$72,5,FALSE)</f>
        <v>4.6587354762799293E-3</v>
      </c>
      <c r="K64" s="8">
        <f>VLOOKUP($B64,'County Pop Forecast'!$I$4:$N$72,6,FALSE)</f>
        <v>4.0833489369855869E-3</v>
      </c>
      <c r="M64">
        <f t="shared" si="1"/>
        <v>16</v>
      </c>
    </row>
    <row r="65" spans="1:13" x14ac:dyDescent="0.25">
      <c r="A65" t="s">
        <v>557</v>
      </c>
      <c r="B65" t="s">
        <v>443</v>
      </c>
      <c r="C65" t="s">
        <v>56</v>
      </c>
      <c r="D65" t="str">
        <f t="shared" si="6"/>
        <v>Oakland Park - Broward County</v>
      </c>
      <c r="E65" s="19">
        <v>45709</v>
      </c>
      <c r="F65" s="20">
        <v>45709</v>
      </c>
      <c r="G65" s="8">
        <f>VLOOKUP($B65,'County Pop Forecast'!$I$4:$N$72,2,FALSE)</f>
        <v>8.3056085982360361E-3</v>
      </c>
      <c r="H65" s="8">
        <f>VLOOKUP($B65,'County Pop Forecast'!$I$4:$N$72,3,FALSE)</f>
        <v>6.8544486616080036E-3</v>
      </c>
      <c r="I65" s="8">
        <f>VLOOKUP($B65,'County Pop Forecast'!$I$4:$N$72,4,FALSE)</f>
        <v>5.5592037967042707E-3</v>
      </c>
      <c r="J65" s="8">
        <f>VLOOKUP($B65,'County Pop Forecast'!$I$4:$N$72,5,FALSE)</f>
        <v>4.6587354762799293E-3</v>
      </c>
      <c r="K65" s="8">
        <f>VLOOKUP($B65,'County Pop Forecast'!$I$4:$N$72,6,FALSE)</f>
        <v>4.0833489369855869E-3</v>
      </c>
      <c r="M65">
        <f t="shared" si="1"/>
        <v>12</v>
      </c>
    </row>
    <row r="66" spans="1:13" x14ac:dyDescent="0.25">
      <c r="A66" t="s">
        <v>557</v>
      </c>
      <c r="B66" t="s">
        <v>443</v>
      </c>
      <c r="C66" t="s">
        <v>57</v>
      </c>
      <c r="D66" t="str">
        <f t="shared" si="6"/>
        <v>Parkland - Broward County</v>
      </c>
      <c r="E66" s="19">
        <v>35438</v>
      </c>
      <c r="F66" s="20">
        <v>35438</v>
      </c>
      <c r="G66" s="8">
        <f>VLOOKUP($B66,'County Pop Forecast'!$I$4:$N$72,2,FALSE)</f>
        <v>8.3056085982360361E-3</v>
      </c>
      <c r="H66" s="8">
        <f>VLOOKUP($B66,'County Pop Forecast'!$I$4:$N$72,3,FALSE)</f>
        <v>6.8544486616080036E-3</v>
      </c>
      <c r="I66" s="8">
        <f>VLOOKUP($B66,'County Pop Forecast'!$I$4:$N$72,4,FALSE)</f>
        <v>5.5592037967042707E-3</v>
      </c>
      <c r="J66" s="8">
        <f>VLOOKUP($B66,'County Pop Forecast'!$I$4:$N$72,5,FALSE)</f>
        <v>4.6587354762799293E-3</v>
      </c>
      <c r="K66" s="8">
        <f>VLOOKUP($B66,'County Pop Forecast'!$I$4:$N$72,6,FALSE)</f>
        <v>4.0833489369855869E-3</v>
      </c>
      <c r="M66">
        <f t="shared" si="1"/>
        <v>8</v>
      </c>
    </row>
    <row r="67" spans="1:13" x14ac:dyDescent="0.25">
      <c r="A67" t="s">
        <v>557</v>
      </c>
      <c r="B67" t="s">
        <v>443</v>
      </c>
      <c r="C67" t="s">
        <v>58</v>
      </c>
      <c r="D67" t="str">
        <f t="shared" si="6"/>
        <v>Pembroke Park - Broward County</v>
      </c>
      <c r="E67" s="19">
        <v>6373</v>
      </c>
      <c r="F67" s="20">
        <v>6373</v>
      </c>
      <c r="G67" s="8">
        <f>VLOOKUP($B67,'County Pop Forecast'!$I$4:$N$72,2,FALSE)</f>
        <v>8.3056085982360361E-3</v>
      </c>
      <c r="H67" s="8">
        <f>VLOOKUP($B67,'County Pop Forecast'!$I$4:$N$72,3,FALSE)</f>
        <v>6.8544486616080036E-3</v>
      </c>
      <c r="I67" s="8">
        <f>VLOOKUP($B67,'County Pop Forecast'!$I$4:$N$72,4,FALSE)</f>
        <v>5.5592037967042707E-3</v>
      </c>
      <c r="J67" s="8">
        <f>VLOOKUP($B67,'County Pop Forecast'!$I$4:$N$72,5,FALSE)</f>
        <v>4.6587354762799293E-3</v>
      </c>
      <c r="K67" s="8">
        <f>VLOOKUP($B67,'County Pop Forecast'!$I$4:$N$72,6,FALSE)</f>
        <v>4.0833489369855869E-3</v>
      </c>
      <c r="M67">
        <f t="shared" si="1"/>
        <v>13</v>
      </c>
    </row>
    <row r="68" spans="1:13" x14ac:dyDescent="0.25">
      <c r="A68" t="s">
        <v>557</v>
      </c>
      <c r="B68" t="s">
        <v>443</v>
      </c>
      <c r="C68" t="s">
        <v>469</v>
      </c>
      <c r="D68" t="str">
        <f t="shared" si="6"/>
        <v>Pembroke Pines - Broward County</v>
      </c>
      <c r="E68" s="19">
        <v>168949</v>
      </c>
      <c r="F68" s="20">
        <v>168326</v>
      </c>
      <c r="G68" s="8">
        <f>VLOOKUP($B68,'County Pop Forecast'!$I$4:$N$72,2,FALSE)</f>
        <v>8.3056085982360361E-3</v>
      </c>
      <c r="H68" s="8">
        <f>VLOOKUP($B68,'County Pop Forecast'!$I$4:$N$72,3,FALSE)</f>
        <v>6.8544486616080036E-3</v>
      </c>
      <c r="I68" s="8">
        <f>VLOOKUP($B68,'County Pop Forecast'!$I$4:$N$72,4,FALSE)</f>
        <v>5.5592037967042707E-3</v>
      </c>
      <c r="J68" s="8">
        <f>VLOOKUP($B68,'County Pop Forecast'!$I$4:$N$72,5,FALSE)</f>
        <v>4.6587354762799293E-3</v>
      </c>
      <c r="K68" s="8">
        <f>VLOOKUP($B68,'County Pop Forecast'!$I$4:$N$72,6,FALSE)</f>
        <v>4.0833489369855869E-3</v>
      </c>
      <c r="M68">
        <f t="shared" si="1"/>
        <v>14</v>
      </c>
    </row>
    <row r="69" spans="1:13" x14ac:dyDescent="0.25">
      <c r="A69" t="s">
        <v>557</v>
      </c>
      <c r="B69" t="s">
        <v>443</v>
      </c>
      <c r="C69" t="s">
        <v>59</v>
      </c>
      <c r="D69" t="str">
        <f t="shared" si="6"/>
        <v>Plantation - Broward County</v>
      </c>
      <c r="E69" s="19">
        <v>90802</v>
      </c>
      <c r="F69" s="20">
        <v>90802</v>
      </c>
      <c r="G69" s="8">
        <f>VLOOKUP($B69,'County Pop Forecast'!$I$4:$N$72,2,FALSE)</f>
        <v>8.3056085982360361E-3</v>
      </c>
      <c r="H69" s="8">
        <f>VLOOKUP($B69,'County Pop Forecast'!$I$4:$N$72,3,FALSE)</f>
        <v>6.8544486616080036E-3</v>
      </c>
      <c r="I69" s="8">
        <f>VLOOKUP($B69,'County Pop Forecast'!$I$4:$N$72,4,FALSE)</f>
        <v>5.5592037967042707E-3</v>
      </c>
      <c r="J69" s="8">
        <f>VLOOKUP($B69,'County Pop Forecast'!$I$4:$N$72,5,FALSE)</f>
        <v>4.6587354762799293E-3</v>
      </c>
      <c r="K69" s="8">
        <f>VLOOKUP($B69,'County Pop Forecast'!$I$4:$N$72,6,FALSE)</f>
        <v>4.0833489369855869E-3</v>
      </c>
      <c r="M69">
        <f t="shared" ref="M69:M132" si="7">LEN(C69)</f>
        <v>10</v>
      </c>
    </row>
    <row r="70" spans="1:13" x14ac:dyDescent="0.25">
      <c r="A70" t="s">
        <v>557</v>
      </c>
      <c r="B70" t="s">
        <v>443</v>
      </c>
      <c r="C70" t="s">
        <v>60</v>
      </c>
      <c r="D70" t="str">
        <f t="shared" si="6"/>
        <v>Pompano Beach - Broward County</v>
      </c>
      <c r="E70" s="19">
        <v>112941</v>
      </c>
      <c r="F70" s="20">
        <v>112801</v>
      </c>
      <c r="G70" s="8">
        <f>VLOOKUP($B70,'County Pop Forecast'!$I$4:$N$72,2,FALSE)</f>
        <v>8.3056085982360361E-3</v>
      </c>
      <c r="H70" s="8">
        <f>VLOOKUP($B70,'County Pop Forecast'!$I$4:$N$72,3,FALSE)</f>
        <v>6.8544486616080036E-3</v>
      </c>
      <c r="I70" s="8">
        <f>VLOOKUP($B70,'County Pop Forecast'!$I$4:$N$72,4,FALSE)</f>
        <v>5.5592037967042707E-3</v>
      </c>
      <c r="J70" s="8">
        <f>VLOOKUP($B70,'County Pop Forecast'!$I$4:$N$72,5,FALSE)</f>
        <v>4.6587354762799293E-3</v>
      </c>
      <c r="K70" s="8">
        <f>VLOOKUP($B70,'County Pop Forecast'!$I$4:$N$72,6,FALSE)</f>
        <v>4.0833489369855869E-3</v>
      </c>
      <c r="M70">
        <f t="shared" si="7"/>
        <v>13</v>
      </c>
    </row>
    <row r="71" spans="1:13" x14ac:dyDescent="0.25">
      <c r="A71" t="s">
        <v>557</v>
      </c>
      <c r="B71" t="s">
        <v>443</v>
      </c>
      <c r="C71" t="s">
        <v>61</v>
      </c>
      <c r="D71" t="str">
        <f t="shared" si="6"/>
        <v>Sea Ranch Lakes - Broward County</v>
      </c>
      <c r="E71" s="19">
        <v>682</v>
      </c>
      <c r="F71" s="20">
        <v>682</v>
      </c>
      <c r="G71" s="8">
        <f>VLOOKUP($B71,'County Pop Forecast'!$I$4:$N$72,2,FALSE)</f>
        <v>8.3056085982360361E-3</v>
      </c>
      <c r="H71" s="8">
        <f>VLOOKUP($B71,'County Pop Forecast'!$I$4:$N$72,3,FALSE)</f>
        <v>6.8544486616080036E-3</v>
      </c>
      <c r="I71" s="8">
        <f>VLOOKUP($B71,'County Pop Forecast'!$I$4:$N$72,4,FALSE)</f>
        <v>5.5592037967042707E-3</v>
      </c>
      <c r="J71" s="8">
        <f>VLOOKUP($B71,'County Pop Forecast'!$I$4:$N$72,5,FALSE)</f>
        <v>4.6587354762799293E-3</v>
      </c>
      <c r="K71" s="8">
        <f>VLOOKUP($B71,'County Pop Forecast'!$I$4:$N$72,6,FALSE)</f>
        <v>4.0833489369855869E-3</v>
      </c>
      <c r="M71">
        <f t="shared" si="7"/>
        <v>15</v>
      </c>
    </row>
    <row r="72" spans="1:13" x14ac:dyDescent="0.25">
      <c r="A72" t="s">
        <v>557</v>
      </c>
      <c r="B72" t="s">
        <v>443</v>
      </c>
      <c r="C72" t="s">
        <v>62</v>
      </c>
      <c r="D72" t="str">
        <f t="shared" si="6"/>
        <v>Southwest Ranches - Broward County</v>
      </c>
      <c r="E72" s="19">
        <v>7786</v>
      </c>
      <c r="F72" s="20">
        <v>7786</v>
      </c>
      <c r="G72" s="8">
        <f>VLOOKUP($B72,'County Pop Forecast'!$I$4:$N$72,2,FALSE)</f>
        <v>8.3056085982360361E-3</v>
      </c>
      <c r="H72" s="8">
        <f>VLOOKUP($B72,'County Pop Forecast'!$I$4:$N$72,3,FALSE)</f>
        <v>6.8544486616080036E-3</v>
      </c>
      <c r="I72" s="8">
        <f>VLOOKUP($B72,'County Pop Forecast'!$I$4:$N$72,4,FALSE)</f>
        <v>5.5592037967042707E-3</v>
      </c>
      <c r="J72" s="8">
        <f>VLOOKUP($B72,'County Pop Forecast'!$I$4:$N$72,5,FALSE)</f>
        <v>4.6587354762799293E-3</v>
      </c>
      <c r="K72" s="8">
        <f>VLOOKUP($B72,'County Pop Forecast'!$I$4:$N$72,6,FALSE)</f>
        <v>4.0833489369855869E-3</v>
      </c>
      <c r="M72">
        <f t="shared" si="7"/>
        <v>17</v>
      </c>
    </row>
    <row r="73" spans="1:13" x14ac:dyDescent="0.25">
      <c r="A73" t="s">
        <v>557</v>
      </c>
      <c r="B73" t="s">
        <v>443</v>
      </c>
      <c r="C73" t="s">
        <v>63</v>
      </c>
      <c r="D73" t="str">
        <f t="shared" si="6"/>
        <v>Sunrise - Broward County</v>
      </c>
      <c r="E73" s="19">
        <v>94333</v>
      </c>
      <c r="F73" s="20">
        <v>94333</v>
      </c>
      <c r="G73" s="8">
        <f>VLOOKUP($B73,'County Pop Forecast'!$I$4:$N$72,2,FALSE)</f>
        <v>8.3056085982360361E-3</v>
      </c>
      <c r="H73" s="8">
        <f>VLOOKUP($B73,'County Pop Forecast'!$I$4:$N$72,3,FALSE)</f>
        <v>6.8544486616080036E-3</v>
      </c>
      <c r="I73" s="8">
        <f>VLOOKUP($B73,'County Pop Forecast'!$I$4:$N$72,4,FALSE)</f>
        <v>5.5592037967042707E-3</v>
      </c>
      <c r="J73" s="8">
        <f>VLOOKUP($B73,'County Pop Forecast'!$I$4:$N$72,5,FALSE)</f>
        <v>4.6587354762799293E-3</v>
      </c>
      <c r="K73" s="8">
        <f>VLOOKUP($B73,'County Pop Forecast'!$I$4:$N$72,6,FALSE)</f>
        <v>4.0833489369855869E-3</v>
      </c>
      <c r="M73">
        <f t="shared" si="7"/>
        <v>7</v>
      </c>
    </row>
    <row r="74" spans="1:13" x14ac:dyDescent="0.25">
      <c r="A74" t="s">
        <v>557</v>
      </c>
      <c r="B74" t="s">
        <v>443</v>
      </c>
      <c r="C74" t="s">
        <v>64</v>
      </c>
      <c r="D74" t="str">
        <f t="shared" si="6"/>
        <v>Tamarac - Broward County</v>
      </c>
      <c r="E74" s="19">
        <v>66089</v>
      </c>
      <c r="F74" s="20">
        <v>66089</v>
      </c>
      <c r="G74" s="8">
        <f>VLOOKUP($B74,'County Pop Forecast'!$I$4:$N$72,2,FALSE)</f>
        <v>8.3056085982360361E-3</v>
      </c>
      <c r="H74" s="8">
        <f>VLOOKUP($B74,'County Pop Forecast'!$I$4:$N$72,3,FALSE)</f>
        <v>6.8544486616080036E-3</v>
      </c>
      <c r="I74" s="8">
        <f>VLOOKUP($B74,'County Pop Forecast'!$I$4:$N$72,4,FALSE)</f>
        <v>5.5592037967042707E-3</v>
      </c>
      <c r="J74" s="8">
        <f>VLOOKUP($B74,'County Pop Forecast'!$I$4:$N$72,5,FALSE)</f>
        <v>4.6587354762799293E-3</v>
      </c>
      <c r="K74" s="8">
        <f>VLOOKUP($B74,'County Pop Forecast'!$I$4:$N$72,6,FALSE)</f>
        <v>4.0833489369855869E-3</v>
      </c>
      <c r="M74">
        <f t="shared" si="7"/>
        <v>7</v>
      </c>
    </row>
    <row r="75" spans="1:13" x14ac:dyDescent="0.25">
      <c r="A75" t="s">
        <v>557</v>
      </c>
      <c r="B75" t="s">
        <v>443</v>
      </c>
      <c r="C75" t="s">
        <v>65</v>
      </c>
      <c r="D75" t="str">
        <f t="shared" si="6"/>
        <v>Weston - Broward County</v>
      </c>
      <c r="E75" s="19">
        <v>67438</v>
      </c>
      <c r="F75" s="20">
        <v>67438</v>
      </c>
      <c r="G75" s="8">
        <f>VLOOKUP($B75,'County Pop Forecast'!$I$4:$N$72,2,FALSE)</f>
        <v>8.3056085982360361E-3</v>
      </c>
      <c r="H75" s="8">
        <f>VLOOKUP($B75,'County Pop Forecast'!$I$4:$N$72,3,FALSE)</f>
        <v>6.8544486616080036E-3</v>
      </c>
      <c r="I75" s="8">
        <f>VLOOKUP($B75,'County Pop Forecast'!$I$4:$N$72,4,FALSE)</f>
        <v>5.5592037967042707E-3</v>
      </c>
      <c r="J75" s="8">
        <f>VLOOKUP($B75,'County Pop Forecast'!$I$4:$N$72,5,FALSE)</f>
        <v>4.6587354762799293E-3</v>
      </c>
      <c r="K75" s="8">
        <f>VLOOKUP($B75,'County Pop Forecast'!$I$4:$N$72,6,FALSE)</f>
        <v>4.0833489369855869E-3</v>
      </c>
      <c r="M75">
        <f t="shared" si="7"/>
        <v>6</v>
      </c>
    </row>
    <row r="76" spans="1:13" x14ac:dyDescent="0.25">
      <c r="A76" t="s">
        <v>557</v>
      </c>
      <c r="B76" t="s">
        <v>443</v>
      </c>
      <c r="C76" t="s">
        <v>66</v>
      </c>
      <c r="D76" t="str">
        <f t="shared" si="6"/>
        <v>West Park - Broward County</v>
      </c>
      <c r="E76" s="19">
        <v>15228</v>
      </c>
      <c r="F76" s="20">
        <v>15228</v>
      </c>
      <c r="G76" s="8">
        <f>VLOOKUP($B76,'County Pop Forecast'!$I$4:$N$72,2,FALSE)</f>
        <v>8.3056085982360361E-3</v>
      </c>
      <c r="H76" s="8">
        <f>VLOOKUP($B76,'County Pop Forecast'!$I$4:$N$72,3,FALSE)</f>
        <v>6.8544486616080036E-3</v>
      </c>
      <c r="I76" s="8">
        <f>VLOOKUP($B76,'County Pop Forecast'!$I$4:$N$72,4,FALSE)</f>
        <v>5.5592037967042707E-3</v>
      </c>
      <c r="J76" s="8">
        <f>VLOOKUP($B76,'County Pop Forecast'!$I$4:$N$72,5,FALSE)</f>
        <v>4.6587354762799293E-3</v>
      </c>
      <c r="K76" s="8">
        <f>VLOOKUP($B76,'County Pop Forecast'!$I$4:$N$72,6,FALSE)</f>
        <v>4.0833489369855869E-3</v>
      </c>
      <c r="M76">
        <f t="shared" si="7"/>
        <v>9</v>
      </c>
    </row>
    <row r="77" spans="1:13" x14ac:dyDescent="0.25">
      <c r="A77" t="s">
        <v>557</v>
      </c>
      <c r="B77" t="s">
        <v>443</v>
      </c>
      <c r="C77" t="s">
        <v>67</v>
      </c>
      <c r="D77" t="str">
        <f t="shared" si="6"/>
        <v>Wilton Manors - Broward County</v>
      </c>
      <c r="E77" s="19">
        <v>12857</v>
      </c>
      <c r="F77" s="20">
        <v>12857</v>
      </c>
      <c r="G77" s="8">
        <f>VLOOKUP($B77,'County Pop Forecast'!$I$4:$N$72,2,FALSE)</f>
        <v>8.3056085982360361E-3</v>
      </c>
      <c r="H77" s="8">
        <f>VLOOKUP($B77,'County Pop Forecast'!$I$4:$N$72,3,FALSE)</f>
        <v>6.8544486616080036E-3</v>
      </c>
      <c r="I77" s="8">
        <f>VLOOKUP($B77,'County Pop Forecast'!$I$4:$N$72,4,FALSE)</f>
        <v>5.5592037967042707E-3</v>
      </c>
      <c r="J77" s="8">
        <f>VLOOKUP($B77,'County Pop Forecast'!$I$4:$N$72,5,FALSE)</f>
        <v>4.6587354762799293E-3</v>
      </c>
      <c r="K77" s="8">
        <f>VLOOKUP($B77,'County Pop Forecast'!$I$4:$N$72,6,FALSE)</f>
        <v>4.0833489369855869E-3</v>
      </c>
      <c r="M77">
        <f t="shared" si="7"/>
        <v>13</v>
      </c>
    </row>
    <row r="78" spans="1:13" x14ac:dyDescent="0.25">
      <c r="A78" s="2" t="s">
        <v>544</v>
      </c>
      <c r="B78" t="s">
        <v>443</v>
      </c>
      <c r="C78" t="s">
        <v>570</v>
      </c>
      <c r="D78" t="str">
        <f>C78</f>
        <v>Unincorporated Broward County</v>
      </c>
      <c r="E78" s="19">
        <v>15375</v>
      </c>
      <c r="F78" s="20">
        <v>15296</v>
      </c>
      <c r="G78" s="8">
        <f>VLOOKUP($B78,'County Pop Forecast'!$I$4:$N$72,2,FALSE)</f>
        <v>8.3056085982360361E-3</v>
      </c>
      <c r="H78" s="8">
        <f>VLOOKUP($B78,'County Pop Forecast'!$I$4:$N$72,3,FALSE)</f>
        <v>6.8544486616080036E-3</v>
      </c>
      <c r="I78" s="8">
        <f>VLOOKUP($B78,'County Pop Forecast'!$I$4:$N$72,4,FALSE)</f>
        <v>5.5592037967042707E-3</v>
      </c>
      <c r="J78" s="8">
        <f>VLOOKUP($B78,'County Pop Forecast'!$I$4:$N$72,5,FALSE)</f>
        <v>4.6587354762799293E-3</v>
      </c>
      <c r="K78" s="8">
        <f>VLOOKUP($B78,'County Pop Forecast'!$I$4:$N$72,6,FALSE)</f>
        <v>4.0833489369855869E-3</v>
      </c>
      <c r="M78">
        <f t="shared" si="7"/>
        <v>29</v>
      </c>
    </row>
    <row r="79" spans="1:13" x14ac:dyDescent="0.25">
      <c r="A79" t="s">
        <v>557</v>
      </c>
      <c r="B79" t="s">
        <v>68</v>
      </c>
      <c r="C79" t="s">
        <v>69</v>
      </c>
      <c r="D79" t="str">
        <f t="shared" ref="D79:D80" si="8">C79&amp;" - "&amp;B79</f>
        <v>Altha - Calhoun County</v>
      </c>
      <c r="E79" s="19">
        <v>536</v>
      </c>
      <c r="F79" s="20">
        <v>536</v>
      </c>
      <c r="G79" s="8">
        <f>VLOOKUP($B79,'County Pop Forecast'!$I$4:$N$72,2,FALSE)</f>
        <v>8.5621734911822678E-3</v>
      </c>
      <c r="H79" s="8">
        <f>VLOOKUP($B79,'County Pop Forecast'!$I$4:$N$72,3,FALSE)</f>
        <v>6.2442807737557171E-3</v>
      </c>
      <c r="I79" s="8">
        <f>VLOOKUP($B79,'County Pop Forecast'!$I$4:$N$72,4,FALSE)</f>
        <v>4.4732006909189437E-3</v>
      </c>
      <c r="J79" s="8">
        <f>VLOOKUP($B79,'County Pop Forecast'!$I$4:$N$72,5,FALSE)</f>
        <v>3.4618416028138199E-3</v>
      </c>
      <c r="K79" s="8">
        <f>VLOOKUP($B79,'County Pop Forecast'!$I$4:$N$72,6,FALSE)</f>
        <v>2.8430437862150271E-3</v>
      </c>
      <c r="M79">
        <f t="shared" si="7"/>
        <v>5</v>
      </c>
    </row>
    <row r="80" spans="1:13" x14ac:dyDescent="0.25">
      <c r="A80" t="s">
        <v>557</v>
      </c>
      <c r="B80" t="s">
        <v>68</v>
      </c>
      <c r="C80" t="s">
        <v>70</v>
      </c>
      <c r="D80" t="str">
        <f t="shared" si="8"/>
        <v>Blountstown - Calhoun County</v>
      </c>
      <c r="E80" s="19">
        <v>2414</v>
      </c>
      <c r="F80" s="20">
        <v>2414</v>
      </c>
      <c r="G80" s="8">
        <f>VLOOKUP($B80,'County Pop Forecast'!$I$4:$N$72,2,FALSE)</f>
        <v>8.5621734911822678E-3</v>
      </c>
      <c r="H80" s="8">
        <f>VLOOKUP($B80,'County Pop Forecast'!$I$4:$N$72,3,FALSE)</f>
        <v>6.2442807737557171E-3</v>
      </c>
      <c r="I80" s="8">
        <f>VLOOKUP($B80,'County Pop Forecast'!$I$4:$N$72,4,FALSE)</f>
        <v>4.4732006909189437E-3</v>
      </c>
      <c r="J80" s="8">
        <f>VLOOKUP($B80,'County Pop Forecast'!$I$4:$N$72,5,FALSE)</f>
        <v>3.4618416028138199E-3</v>
      </c>
      <c r="K80" s="8">
        <f>VLOOKUP($B80,'County Pop Forecast'!$I$4:$N$72,6,FALSE)</f>
        <v>2.8430437862150271E-3</v>
      </c>
      <c r="M80">
        <f t="shared" si="7"/>
        <v>11</v>
      </c>
    </row>
    <row r="81" spans="1:13" x14ac:dyDescent="0.25">
      <c r="A81" s="2" t="s">
        <v>544</v>
      </c>
      <c r="B81" t="s">
        <v>68</v>
      </c>
      <c r="C81" t="s">
        <v>470</v>
      </c>
      <c r="D81" t="str">
        <f>C81</f>
        <v>Unincorporated Calhoun County</v>
      </c>
      <c r="E81" s="19">
        <v>11539</v>
      </c>
      <c r="F81" s="20">
        <v>9970</v>
      </c>
      <c r="G81" s="8">
        <f>VLOOKUP($B81,'County Pop Forecast'!$I$4:$N$72,2,FALSE)</f>
        <v>8.5621734911822678E-3</v>
      </c>
      <c r="H81" s="8">
        <f>VLOOKUP($B81,'County Pop Forecast'!$I$4:$N$72,3,FALSE)</f>
        <v>6.2442807737557171E-3</v>
      </c>
      <c r="I81" s="8">
        <f>VLOOKUP($B81,'County Pop Forecast'!$I$4:$N$72,4,FALSE)</f>
        <v>4.4732006909189437E-3</v>
      </c>
      <c r="J81" s="8">
        <f>VLOOKUP($B81,'County Pop Forecast'!$I$4:$N$72,5,FALSE)</f>
        <v>3.4618416028138199E-3</v>
      </c>
      <c r="K81" s="8">
        <f>VLOOKUP($B81,'County Pop Forecast'!$I$4:$N$72,6,FALSE)</f>
        <v>2.8430437862150271E-3</v>
      </c>
      <c r="M81">
        <f t="shared" si="7"/>
        <v>29</v>
      </c>
    </row>
    <row r="82" spans="1:13" x14ac:dyDescent="0.25">
      <c r="A82" t="s">
        <v>557</v>
      </c>
      <c r="B82" t="s">
        <v>71</v>
      </c>
      <c r="C82" t="s">
        <v>72</v>
      </c>
      <c r="D82" t="str">
        <f>C82&amp;" - "&amp;B82</f>
        <v>Punta Gorda - Charlotte County</v>
      </c>
      <c r="E82" s="19">
        <v>20405</v>
      </c>
      <c r="F82" s="20">
        <v>20405</v>
      </c>
      <c r="G82" s="8">
        <f>VLOOKUP($B82,'County Pop Forecast'!$I$4:$N$72,2,FALSE)</f>
        <v>1.5591011028356361E-2</v>
      </c>
      <c r="H82" s="8">
        <f>VLOOKUP($B82,'County Pop Forecast'!$I$4:$N$72,3,FALSE)</f>
        <v>1.1986068533340166E-2</v>
      </c>
      <c r="I82" s="8">
        <f>VLOOKUP($B82,'County Pop Forecast'!$I$4:$N$72,4,FALSE)</f>
        <v>9.1892138553619773E-3</v>
      </c>
      <c r="J82" s="8">
        <f>VLOOKUP($B82,'County Pop Forecast'!$I$4:$N$72,5,FALSE)</f>
        <v>7.708679119688755E-3</v>
      </c>
      <c r="K82" s="8">
        <f>VLOOKUP($B82,'County Pop Forecast'!$I$4:$N$72,6,FALSE)</f>
        <v>6.7921803883470577E-3</v>
      </c>
      <c r="M82">
        <f t="shared" si="7"/>
        <v>11</v>
      </c>
    </row>
    <row r="83" spans="1:13" x14ac:dyDescent="0.25">
      <c r="A83" s="2" t="s">
        <v>544</v>
      </c>
      <c r="B83" t="s">
        <v>71</v>
      </c>
      <c r="C83" t="s">
        <v>471</v>
      </c>
      <c r="D83" t="str">
        <f>C83</f>
        <v>Unincorporated Charlotte County</v>
      </c>
      <c r="E83" s="19">
        <v>167499</v>
      </c>
      <c r="F83" s="20">
        <v>166257</v>
      </c>
      <c r="G83" s="8">
        <f>VLOOKUP($B83,'County Pop Forecast'!$I$4:$N$72,2,FALSE)</f>
        <v>1.5591011028356361E-2</v>
      </c>
      <c r="H83" s="8">
        <f>VLOOKUP($B83,'County Pop Forecast'!$I$4:$N$72,3,FALSE)</f>
        <v>1.1986068533340166E-2</v>
      </c>
      <c r="I83" s="8">
        <f>VLOOKUP($B83,'County Pop Forecast'!$I$4:$N$72,4,FALSE)</f>
        <v>9.1892138553619773E-3</v>
      </c>
      <c r="J83" s="8">
        <f>VLOOKUP($B83,'County Pop Forecast'!$I$4:$N$72,5,FALSE)</f>
        <v>7.708679119688755E-3</v>
      </c>
      <c r="K83" s="8">
        <f>VLOOKUP($B83,'County Pop Forecast'!$I$4:$N$72,6,FALSE)</f>
        <v>6.7921803883470577E-3</v>
      </c>
      <c r="M83">
        <f t="shared" si="7"/>
        <v>31</v>
      </c>
    </row>
    <row r="84" spans="1:13" x14ac:dyDescent="0.25">
      <c r="A84" t="s">
        <v>557</v>
      </c>
      <c r="B84" t="s">
        <v>73</v>
      </c>
      <c r="C84" t="s">
        <v>74</v>
      </c>
      <c r="D84" t="str">
        <f t="shared" ref="D84:D85" si="9">C84&amp;" - "&amp;B84</f>
        <v>Crystal River - Citrus County</v>
      </c>
      <c r="E84" s="19">
        <v>3190</v>
      </c>
      <c r="F84" s="20">
        <v>3190</v>
      </c>
      <c r="G84" s="8">
        <f>VLOOKUP($B84,'County Pop Forecast'!$I$4:$N$72,2,FALSE)</f>
        <v>9.4409532034578358E-3</v>
      </c>
      <c r="H84" s="8">
        <f>VLOOKUP($B84,'County Pop Forecast'!$I$4:$N$72,3,FALSE)</f>
        <v>7.316358401431744E-3</v>
      </c>
      <c r="I84" s="8">
        <f>VLOOKUP($B84,'County Pop Forecast'!$I$4:$N$72,4,FALSE)</f>
        <v>5.4808784456157333E-3</v>
      </c>
      <c r="J84" s="8">
        <f>VLOOKUP($B84,'County Pop Forecast'!$I$4:$N$72,5,FALSE)</f>
        <v>4.6097489357448396E-3</v>
      </c>
      <c r="K84" s="8">
        <f>VLOOKUP($B84,'County Pop Forecast'!$I$4:$N$72,6,FALSE)</f>
        <v>4.1432685669933189E-3</v>
      </c>
      <c r="M84">
        <f t="shared" si="7"/>
        <v>13</v>
      </c>
    </row>
    <row r="85" spans="1:13" x14ac:dyDescent="0.25">
      <c r="A85" t="s">
        <v>557</v>
      </c>
      <c r="B85" t="s">
        <v>73</v>
      </c>
      <c r="C85" t="s">
        <v>75</v>
      </c>
      <c r="D85" t="str">
        <f t="shared" si="9"/>
        <v>Inverness - Citrus County</v>
      </c>
      <c r="E85" s="19">
        <v>7375</v>
      </c>
      <c r="F85" s="20">
        <v>7375</v>
      </c>
      <c r="G85" s="8">
        <f>VLOOKUP($B85,'County Pop Forecast'!$I$4:$N$72,2,FALSE)</f>
        <v>9.4409532034578358E-3</v>
      </c>
      <c r="H85" s="8">
        <f>VLOOKUP($B85,'County Pop Forecast'!$I$4:$N$72,3,FALSE)</f>
        <v>7.316358401431744E-3</v>
      </c>
      <c r="I85" s="8">
        <f>VLOOKUP($B85,'County Pop Forecast'!$I$4:$N$72,4,FALSE)</f>
        <v>5.4808784456157333E-3</v>
      </c>
      <c r="J85" s="8">
        <f>VLOOKUP($B85,'County Pop Forecast'!$I$4:$N$72,5,FALSE)</f>
        <v>4.6097489357448396E-3</v>
      </c>
      <c r="K85" s="8">
        <f>VLOOKUP($B85,'County Pop Forecast'!$I$4:$N$72,6,FALSE)</f>
        <v>4.1432685669933189E-3</v>
      </c>
      <c r="M85">
        <f t="shared" si="7"/>
        <v>9</v>
      </c>
    </row>
    <row r="86" spans="1:13" x14ac:dyDescent="0.25">
      <c r="A86" s="2" t="s">
        <v>544</v>
      </c>
      <c r="B86" t="s">
        <v>73</v>
      </c>
      <c r="C86" t="s">
        <v>472</v>
      </c>
      <c r="D86" t="str">
        <f>C86</f>
        <v>Unincorporated Citrus County</v>
      </c>
      <c r="E86" s="19">
        <v>138818</v>
      </c>
      <c r="F86" s="20">
        <v>138700</v>
      </c>
      <c r="G86" s="8">
        <f>VLOOKUP($B86,'County Pop Forecast'!$I$4:$N$72,2,FALSE)</f>
        <v>9.4409532034578358E-3</v>
      </c>
      <c r="H86" s="8">
        <f>VLOOKUP($B86,'County Pop Forecast'!$I$4:$N$72,3,FALSE)</f>
        <v>7.316358401431744E-3</v>
      </c>
      <c r="I86" s="8">
        <f>VLOOKUP($B86,'County Pop Forecast'!$I$4:$N$72,4,FALSE)</f>
        <v>5.4808784456157333E-3</v>
      </c>
      <c r="J86" s="8">
        <f>VLOOKUP($B86,'County Pop Forecast'!$I$4:$N$72,5,FALSE)</f>
        <v>4.6097489357448396E-3</v>
      </c>
      <c r="K86" s="8">
        <f>VLOOKUP($B86,'County Pop Forecast'!$I$4:$N$72,6,FALSE)</f>
        <v>4.1432685669933189E-3</v>
      </c>
      <c r="M86">
        <f t="shared" si="7"/>
        <v>28</v>
      </c>
    </row>
    <row r="87" spans="1:13" x14ac:dyDescent="0.25">
      <c r="A87" t="s">
        <v>557</v>
      </c>
      <c r="B87" t="s">
        <v>76</v>
      </c>
      <c r="C87" t="s">
        <v>77</v>
      </c>
      <c r="D87" t="str">
        <f t="shared" ref="D87:D90" si="10">C87&amp;" - "&amp;B87</f>
        <v>Green Cove Springs - Clay County</v>
      </c>
      <c r="E87" s="19">
        <v>8054</v>
      </c>
      <c r="F87" s="20">
        <v>8054</v>
      </c>
      <c r="G87" s="8">
        <f>VLOOKUP($B87,'County Pop Forecast'!$I$4:$N$72,2,FALSE)</f>
        <v>1.5680801266384048E-2</v>
      </c>
      <c r="H87" s="8">
        <f>VLOOKUP($B87,'County Pop Forecast'!$I$4:$N$72,3,FALSE)</f>
        <v>1.241804460137752E-2</v>
      </c>
      <c r="I87" s="8">
        <f>VLOOKUP($B87,'County Pop Forecast'!$I$4:$N$72,4,FALSE)</f>
        <v>9.4105846788770098E-3</v>
      </c>
      <c r="J87" s="8">
        <f>VLOOKUP($B87,'County Pop Forecast'!$I$4:$N$72,5,FALSE)</f>
        <v>7.6330984927788226E-3</v>
      </c>
      <c r="K87" s="8">
        <f>VLOOKUP($B87,'County Pop Forecast'!$I$4:$N$72,6,FALSE)</f>
        <v>6.503598358356788E-3</v>
      </c>
      <c r="M87">
        <f t="shared" si="7"/>
        <v>18</v>
      </c>
    </row>
    <row r="88" spans="1:13" x14ac:dyDescent="0.25">
      <c r="A88" t="s">
        <v>557</v>
      </c>
      <c r="B88" t="s">
        <v>76</v>
      </c>
      <c r="C88" t="s">
        <v>78</v>
      </c>
      <c r="D88" t="str">
        <f t="shared" si="10"/>
        <v>Keystone Heights - Clay County</v>
      </c>
      <c r="E88" s="19">
        <v>1385</v>
      </c>
      <c r="F88" s="20">
        <v>1385</v>
      </c>
      <c r="G88" s="8">
        <f>VLOOKUP($B88,'County Pop Forecast'!$I$4:$N$72,2,FALSE)</f>
        <v>1.5680801266384048E-2</v>
      </c>
      <c r="H88" s="8">
        <f>VLOOKUP($B88,'County Pop Forecast'!$I$4:$N$72,3,FALSE)</f>
        <v>1.241804460137752E-2</v>
      </c>
      <c r="I88" s="8">
        <f>VLOOKUP($B88,'County Pop Forecast'!$I$4:$N$72,4,FALSE)</f>
        <v>9.4105846788770098E-3</v>
      </c>
      <c r="J88" s="8">
        <f>VLOOKUP($B88,'County Pop Forecast'!$I$4:$N$72,5,FALSE)</f>
        <v>7.6330984927788226E-3</v>
      </c>
      <c r="K88" s="8">
        <f>VLOOKUP($B88,'County Pop Forecast'!$I$4:$N$72,6,FALSE)</f>
        <v>6.503598358356788E-3</v>
      </c>
      <c r="M88">
        <f t="shared" si="7"/>
        <v>16</v>
      </c>
    </row>
    <row r="89" spans="1:13" x14ac:dyDescent="0.25">
      <c r="A89" t="s">
        <v>557</v>
      </c>
      <c r="B89" t="s">
        <v>76</v>
      </c>
      <c r="C89" t="s">
        <v>79</v>
      </c>
      <c r="D89" t="str">
        <f t="shared" si="10"/>
        <v>Orange Park - Clay County</v>
      </c>
      <c r="E89" s="19">
        <v>8692</v>
      </c>
      <c r="F89" s="20">
        <v>8692</v>
      </c>
      <c r="G89" s="8">
        <f>VLOOKUP($B89,'County Pop Forecast'!$I$4:$N$72,2,FALSE)</f>
        <v>1.5680801266384048E-2</v>
      </c>
      <c r="H89" s="8">
        <f>VLOOKUP($B89,'County Pop Forecast'!$I$4:$N$72,3,FALSE)</f>
        <v>1.241804460137752E-2</v>
      </c>
      <c r="I89" s="8">
        <f>VLOOKUP($B89,'County Pop Forecast'!$I$4:$N$72,4,FALSE)</f>
        <v>9.4105846788770098E-3</v>
      </c>
      <c r="J89" s="8">
        <f>VLOOKUP($B89,'County Pop Forecast'!$I$4:$N$72,5,FALSE)</f>
        <v>7.6330984927788226E-3</v>
      </c>
      <c r="K89" s="8">
        <f>VLOOKUP($B89,'County Pop Forecast'!$I$4:$N$72,6,FALSE)</f>
        <v>6.503598358356788E-3</v>
      </c>
      <c r="M89">
        <f t="shared" si="7"/>
        <v>11</v>
      </c>
    </row>
    <row r="90" spans="1:13" x14ac:dyDescent="0.25">
      <c r="A90" t="s">
        <v>557</v>
      </c>
      <c r="B90" t="s">
        <v>76</v>
      </c>
      <c r="C90" t="s">
        <v>80</v>
      </c>
      <c r="D90" t="str">
        <f t="shared" si="10"/>
        <v>Penney Farms - Clay County</v>
      </c>
      <c r="E90" s="19">
        <v>789</v>
      </c>
      <c r="F90" s="20">
        <v>789</v>
      </c>
      <c r="G90" s="8">
        <f>VLOOKUP($B90,'County Pop Forecast'!$I$4:$N$72,2,FALSE)</f>
        <v>1.5680801266384048E-2</v>
      </c>
      <c r="H90" s="8">
        <f>VLOOKUP($B90,'County Pop Forecast'!$I$4:$N$72,3,FALSE)</f>
        <v>1.241804460137752E-2</v>
      </c>
      <c r="I90" s="8">
        <f>VLOOKUP($B90,'County Pop Forecast'!$I$4:$N$72,4,FALSE)</f>
        <v>9.4105846788770098E-3</v>
      </c>
      <c r="J90" s="8">
        <f>VLOOKUP($B90,'County Pop Forecast'!$I$4:$N$72,5,FALSE)</f>
        <v>7.6330984927788226E-3</v>
      </c>
      <c r="K90" s="8">
        <f>VLOOKUP($B90,'County Pop Forecast'!$I$4:$N$72,6,FALSE)</f>
        <v>6.503598358356788E-3</v>
      </c>
      <c r="M90">
        <f t="shared" si="7"/>
        <v>12</v>
      </c>
    </row>
    <row r="91" spans="1:13" x14ac:dyDescent="0.25">
      <c r="A91" s="2" t="s">
        <v>544</v>
      </c>
      <c r="B91" t="s">
        <v>76</v>
      </c>
      <c r="C91" t="s">
        <v>473</v>
      </c>
      <c r="D91" t="str">
        <f>C91</f>
        <v>Unincorporated Clay County</v>
      </c>
      <c r="E91" s="19">
        <v>200655</v>
      </c>
      <c r="F91" s="20">
        <v>200655</v>
      </c>
      <c r="G91" s="8">
        <f>VLOOKUP($B91,'County Pop Forecast'!$I$4:$N$72,2,FALSE)</f>
        <v>1.5680801266384048E-2</v>
      </c>
      <c r="H91" s="8">
        <f>VLOOKUP($B91,'County Pop Forecast'!$I$4:$N$72,3,FALSE)</f>
        <v>1.241804460137752E-2</v>
      </c>
      <c r="I91" s="8">
        <f>VLOOKUP($B91,'County Pop Forecast'!$I$4:$N$72,4,FALSE)</f>
        <v>9.4105846788770098E-3</v>
      </c>
      <c r="J91" s="8">
        <f>VLOOKUP($B91,'County Pop Forecast'!$I$4:$N$72,5,FALSE)</f>
        <v>7.6330984927788226E-3</v>
      </c>
      <c r="K91" s="8">
        <f>VLOOKUP($B91,'County Pop Forecast'!$I$4:$N$72,6,FALSE)</f>
        <v>6.503598358356788E-3</v>
      </c>
      <c r="M91">
        <f t="shared" si="7"/>
        <v>26</v>
      </c>
    </row>
    <row r="92" spans="1:13" x14ac:dyDescent="0.25">
      <c r="A92" t="s">
        <v>557</v>
      </c>
      <c r="B92" t="s">
        <v>81</v>
      </c>
      <c r="C92" t="s">
        <v>82</v>
      </c>
      <c r="D92" t="str">
        <f t="shared" ref="D92:D94" si="11">C92&amp;" - "&amp;B92</f>
        <v>Everglades - Collier County</v>
      </c>
      <c r="E92" s="19">
        <v>430</v>
      </c>
      <c r="F92" s="20">
        <v>430</v>
      </c>
      <c r="G92" s="8">
        <f>VLOOKUP($B92,'County Pop Forecast'!$I$4:$N$72,2,FALSE)</f>
        <v>1.7983350833379097E-2</v>
      </c>
      <c r="H92" s="8">
        <f>VLOOKUP($B92,'County Pop Forecast'!$I$4:$N$72,3,FALSE)</f>
        <v>1.3441364408127487E-2</v>
      </c>
      <c r="I92" s="8">
        <f>VLOOKUP($B92,'County Pop Forecast'!$I$4:$N$72,4,FALSE)</f>
        <v>1.0791363327905978E-2</v>
      </c>
      <c r="J92" s="8">
        <f>VLOOKUP($B92,'County Pop Forecast'!$I$4:$N$72,5,FALSE)</f>
        <v>9.0273859295071368E-3</v>
      </c>
      <c r="K92" s="8">
        <f>VLOOKUP($B92,'County Pop Forecast'!$I$4:$N$72,6,FALSE)</f>
        <v>7.5792078209024893E-3</v>
      </c>
      <c r="M92">
        <f t="shared" si="7"/>
        <v>10</v>
      </c>
    </row>
    <row r="93" spans="1:13" x14ac:dyDescent="0.25">
      <c r="A93" t="s">
        <v>557</v>
      </c>
      <c r="B93" t="s">
        <v>81</v>
      </c>
      <c r="C93" t="s">
        <v>83</v>
      </c>
      <c r="D93" t="str">
        <f t="shared" si="11"/>
        <v>Marco Island - Collier County</v>
      </c>
      <c r="E93" s="19">
        <v>17595</v>
      </c>
      <c r="F93" s="20">
        <v>17595</v>
      </c>
      <c r="G93" s="8">
        <f>VLOOKUP($B93,'County Pop Forecast'!$I$4:$N$72,2,FALSE)</f>
        <v>1.7983350833379097E-2</v>
      </c>
      <c r="H93" s="8">
        <f>VLOOKUP($B93,'County Pop Forecast'!$I$4:$N$72,3,FALSE)</f>
        <v>1.3441364408127487E-2</v>
      </c>
      <c r="I93" s="8">
        <f>VLOOKUP($B93,'County Pop Forecast'!$I$4:$N$72,4,FALSE)</f>
        <v>1.0791363327905978E-2</v>
      </c>
      <c r="J93" s="8">
        <f>VLOOKUP($B93,'County Pop Forecast'!$I$4:$N$72,5,FALSE)</f>
        <v>9.0273859295071368E-3</v>
      </c>
      <c r="K93" s="8">
        <f>VLOOKUP($B93,'County Pop Forecast'!$I$4:$N$72,6,FALSE)</f>
        <v>7.5792078209024893E-3</v>
      </c>
      <c r="M93">
        <f t="shared" si="7"/>
        <v>12</v>
      </c>
    </row>
    <row r="94" spans="1:13" x14ac:dyDescent="0.25">
      <c r="A94" t="s">
        <v>557</v>
      </c>
      <c r="B94" t="s">
        <v>81</v>
      </c>
      <c r="C94" t="s">
        <v>84</v>
      </c>
      <c r="D94" t="str">
        <f t="shared" si="11"/>
        <v>Naples - Collier County</v>
      </c>
      <c r="E94" s="19">
        <v>21063</v>
      </c>
      <c r="F94" s="20">
        <v>21063</v>
      </c>
      <c r="G94" s="8">
        <f>VLOOKUP($B94,'County Pop Forecast'!$I$4:$N$72,2,FALSE)</f>
        <v>1.7983350833379097E-2</v>
      </c>
      <c r="H94" s="8">
        <f>VLOOKUP($B94,'County Pop Forecast'!$I$4:$N$72,3,FALSE)</f>
        <v>1.3441364408127487E-2</v>
      </c>
      <c r="I94" s="8">
        <f>VLOOKUP($B94,'County Pop Forecast'!$I$4:$N$72,4,FALSE)</f>
        <v>1.0791363327905978E-2</v>
      </c>
      <c r="J94" s="8">
        <f>VLOOKUP($B94,'County Pop Forecast'!$I$4:$N$72,5,FALSE)</f>
        <v>9.0273859295071368E-3</v>
      </c>
      <c r="K94" s="8">
        <f>VLOOKUP($B94,'County Pop Forecast'!$I$4:$N$72,6,FALSE)</f>
        <v>7.5792078209024893E-3</v>
      </c>
      <c r="M94">
        <f t="shared" si="7"/>
        <v>6</v>
      </c>
    </row>
    <row r="95" spans="1:13" x14ac:dyDescent="0.25">
      <c r="A95" s="2" t="s">
        <v>544</v>
      </c>
      <c r="B95" t="s">
        <v>81</v>
      </c>
      <c r="C95" t="s">
        <v>474</v>
      </c>
      <c r="D95" t="str">
        <f>C95</f>
        <v>Unincorporated Collier County</v>
      </c>
      <c r="E95" s="19">
        <v>348362</v>
      </c>
      <c r="F95" s="20">
        <v>348348</v>
      </c>
      <c r="G95" s="8">
        <f>VLOOKUP($B95,'County Pop Forecast'!$I$4:$N$72,2,FALSE)</f>
        <v>1.7983350833379097E-2</v>
      </c>
      <c r="H95" s="8">
        <f>VLOOKUP($B95,'County Pop Forecast'!$I$4:$N$72,3,FALSE)</f>
        <v>1.3441364408127487E-2</v>
      </c>
      <c r="I95" s="8">
        <f>VLOOKUP($B95,'County Pop Forecast'!$I$4:$N$72,4,FALSE)</f>
        <v>1.0791363327905978E-2</v>
      </c>
      <c r="J95" s="8">
        <f>VLOOKUP($B95,'County Pop Forecast'!$I$4:$N$72,5,FALSE)</f>
        <v>9.0273859295071368E-3</v>
      </c>
      <c r="K95" s="8">
        <f>VLOOKUP($B95,'County Pop Forecast'!$I$4:$N$72,6,FALSE)</f>
        <v>7.5792078209024893E-3</v>
      </c>
      <c r="M95">
        <f t="shared" si="7"/>
        <v>29</v>
      </c>
    </row>
    <row r="96" spans="1:13" x14ac:dyDescent="0.25">
      <c r="A96" t="s">
        <v>557</v>
      </c>
      <c r="B96" t="s">
        <v>445</v>
      </c>
      <c r="C96" t="s">
        <v>85</v>
      </c>
      <c r="D96" t="str">
        <f t="shared" ref="D96:D97" si="12">C96&amp;" - "&amp;B96</f>
        <v>Fort White - Columbia County</v>
      </c>
      <c r="E96" s="19">
        <v>605</v>
      </c>
      <c r="F96" s="20">
        <v>605</v>
      </c>
      <c r="G96" s="8">
        <f>VLOOKUP($B96,'County Pop Forecast'!$I$4:$N$72,2,FALSE)</f>
        <v>8.0514654755008408E-3</v>
      </c>
      <c r="H96" s="8">
        <f>VLOOKUP($B96,'County Pop Forecast'!$I$4:$N$72,3,FALSE)</f>
        <v>6.3801244650996125E-3</v>
      </c>
      <c r="I96" s="8">
        <f>VLOOKUP($B96,'County Pop Forecast'!$I$4:$N$72,4,FALSE)</f>
        <v>4.7205776916947606E-3</v>
      </c>
      <c r="J96" s="8">
        <f>VLOOKUP($B96,'County Pop Forecast'!$I$4:$N$72,5,FALSE)</f>
        <v>3.8016430615461783E-3</v>
      </c>
      <c r="K96" s="8">
        <f>VLOOKUP($B96,'County Pop Forecast'!$I$4:$N$72,6,FALSE)</f>
        <v>3.2250233699258057E-3</v>
      </c>
      <c r="M96">
        <f t="shared" si="7"/>
        <v>10</v>
      </c>
    </row>
    <row r="97" spans="1:13" x14ac:dyDescent="0.25">
      <c r="A97" t="s">
        <v>557</v>
      </c>
      <c r="B97" t="s">
        <v>445</v>
      </c>
      <c r="C97" t="s">
        <v>446</v>
      </c>
      <c r="D97" t="str">
        <f t="shared" si="12"/>
        <v>Lake City - Columbia County</v>
      </c>
      <c r="E97" s="19">
        <v>12303</v>
      </c>
      <c r="F97" s="20">
        <v>12012</v>
      </c>
      <c r="G97" s="8">
        <f>VLOOKUP($B97,'County Pop Forecast'!$I$4:$N$72,2,FALSE)</f>
        <v>8.0514654755008408E-3</v>
      </c>
      <c r="H97" s="8">
        <f>VLOOKUP($B97,'County Pop Forecast'!$I$4:$N$72,3,FALSE)</f>
        <v>6.3801244650996125E-3</v>
      </c>
      <c r="I97" s="8">
        <f>VLOOKUP($B97,'County Pop Forecast'!$I$4:$N$72,4,FALSE)</f>
        <v>4.7205776916947606E-3</v>
      </c>
      <c r="J97" s="8">
        <f>VLOOKUP($B97,'County Pop Forecast'!$I$4:$N$72,5,FALSE)</f>
        <v>3.8016430615461783E-3</v>
      </c>
      <c r="K97" s="8">
        <f>VLOOKUP($B97,'County Pop Forecast'!$I$4:$N$72,6,FALSE)</f>
        <v>3.2250233699258057E-3</v>
      </c>
      <c r="M97">
        <f t="shared" si="7"/>
        <v>9</v>
      </c>
    </row>
    <row r="98" spans="1:13" x14ac:dyDescent="0.25">
      <c r="A98" s="2" t="s">
        <v>544</v>
      </c>
      <c r="B98" t="s">
        <v>445</v>
      </c>
      <c r="C98" t="s">
        <v>475</v>
      </c>
      <c r="D98" t="str">
        <f>C98</f>
        <v>Unincorporated Columbia County</v>
      </c>
      <c r="E98" s="19">
        <v>57709</v>
      </c>
      <c r="F98" s="20">
        <v>54482</v>
      </c>
      <c r="G98" s="8">
        <f>VLOOKUP($B98,'County Pop Forecast'!$I$4:$N$72,2,FALSE)</f>
        <v>8.0514654755008408E-3</v>
      </c>
      <c r="H98" s="8">
        <f>VLOOKUP($B98,'County Pop Forecast'!$I$4:$N$72,3,FALSE)</f>
        <v>6.3801244650996125E-3</v>
      </c>
      <c r="I98" s="8">
        <f>VLOOKUP($B98,'County Pop Forecast'!$I$4:$N$72,4,FALSE)</f>
        <v>4.7205776916947606E-3</v>
      </c>
      <c r="J98" s="8">
        <f>VLOOKUP($B98,'County Pop Forecast'!$I$4:$N$72,5,FALSE)</f>
        <v>3.8016430615461783E-3</v>
      </c>
      <c r="K98" s="8">
        <f>VLOOKUP($B98,'County Pop Forecast'!$I$4:$N$72,6,FALSE)</f>
        <v>3.2250233699258057E-3</v>
      </c>
      <c r="M98">
        <f t="shared" si="7"/>
        <v>30</v>
      </c>
    </row>
    <row r="99" spans="1:13" x14ac:dyDescent="0.25">
      <c r="A99" t="s">
        <v>557</v>
      </c>
      <c r="B99" t="s">
        <v>86</v>
      </c>
      <c r="C99" t="s">
        <v>87</v>
      </c>
      <c r="D99" t="str">
        <f>C99&amp;" - "&amp;B99</f>
        <v>Arcadia - DeSoto County</v>
      </c>
      <c r="E99" s="19">
        <v>7986</v>
      </c>
      <c r="F99" s="20">
        <v>7986</v>
      </c>
      <c r="G99" s="8">
        <f>VLOOKUP($B99,'County Pop Forecast'!$I$4:$N$72,2,FALSE)</f>
        <v>8.7344883366633486E-3</v>
      </c>
      <c r="H99" s="8">
        <f>VLOOKUP($B99,'County Pop Forecast'!$I$4:$N$72,3,FALSE)</f>
        <v>6.2674457414040319E-3</v>
      </c>
      <c r="I99" s="8">
        <f>VLOOKUP($B99,'County Pop Forecast'!$I$4:$N$72,4,FALSE)</f>
        <v>4.8674231006289315E-3</v>
      </c>
      <c r="J99" s="8">
        <f>VLOOKUP($B99,'County Pop Forecast'!$I$4:$N$72,5,FALSE)</f>
        <v>3.940392847552765E-3</v>
      </c>
      <c r="K99" s="8">
        <f>VLOOKUP($B99,'County Pop Forecast'!$I$4:$N$72,6,FALSE)</f>
        <v>3.4016009429604921E-3</v>
      </c>
      <c r="M99">
        <f t="shared" si="7"/>
        <v>7</v>
      </c>
    </row>
    <row r="100" spans="1:13" x14ac:dyDescent="0.25">
      <c r="A100" s="2" t="s">
        <v>544</v>
      </c>
      <c r="B100" t="s">
        <v>86</v>
      </c>
      <c r="C100" t="s">
        <v>476</v>
      </c>
      <c r="D100" t="str">
        <f>C100</f>
        <v>Unincorporated DeSoto County</v>
      </c>
      <c r="E100" s="19">
        <v>29096</v>
      </c>
      <c r="F100" s="20">
        <v>26770</v>
      </c>
      <c r="G100" s="8">
        <f>VLOOKUP($B100,'County Pop Forecast'!$I$4:$N$72,2,FALSE)</f>
        <v>8.7344883366633486E-3</v>
      </c>
      <c r="H100" s="8">
        <f>VLOOKUP($B100,'County Pop Forecast'!$I$4:$N$72,3,FALSE)</f>
        <v>6.2674457414040319E-3</v>
      </c>
      <c r="I100" s="8">
        <f>VLOOKUP($B100,'County Pop Forecast'!$I$4:$N$72,4,FALSE)</f>
        <v>4.8674231006289315E-3</v>
      </c>
      <c r="J100" s="8">
        <f>VLOOKUP($B100,'County Pop Forecast'!$I$4:$N$72,5,FALSE)</f>
        <v>3.940392847552765E-3</v>
      </c>
      <c r="K100" s="8">
        <f>VLOOKUP($B100,'County Pop Forecast'!$I$4:$N$72,6,FALSE)</f>
        <v>3.4016009429604921E-3</v>
      </c>
      <c r="M100">
        <f t="shared" si="7"/>
        <v>28</v>
      </c>
    </row>
    <row r="101" spans="1:13" x14ac:dyDescent="0.25">
      <c r="A101" t="s">
        <v>557</v>
      </c>
      <c r="B101" t="s">
        <v>88</v>
      </c>
      <c r="C101" t="s">
        <v>89</v>
      </c>
      <c r="D101" t="str">
        <f t="shared" ref="D101:D102" si="13">C101&amp;" - "&amp;B101</f>
        <v>Cross City - Dixie County</v>
      </c>
      <c r="E101" s="19">
        <v>1726</v>
      </c>
      <c r="F101" s="20">
        <v>1726</v>
      </c>
      <c r="G101" s="8">
        <f>VLOOKUP($B101,'County Pop Forecast'!$I$4:$N$72,2,FALSE)</f>
        <v>3.4922960923606805E-3</v>
      </c>
      <c r="H101" s="8">
        <f>VLOOKUP($B101,'County Pop Forecast'!$I$4:$N$72,3,FALSE)</f>
        <v>2.4648186442817188E-3</v>
      </c>
      <c r="I101" s="8">
        <f>VLOOKUP($B101,'County Pop Forecast'!$I$4:$N$72,4,FALSE)</f>
        <v>1.7068512353242138E-3</v>
      </c>
      <c r="J101" s="8">
        <f>VLOOKUP($B101,'County Pop Forecast'!$I$4:$N$72,5,FALSE)</f>
        <v>1.2789975793958686E-3</v>
      </c>
      <c r="K101" s="8">
        <f>VLOOKUP($B101,'County Pop Forecast'!$I$4:$N$72,6,FALSE)</f>
        <v>1.1909157982161744E-3</v>
      </c>
      <c r="M101">
        <f t="shared" si="7"/>
        <v>10</v>
      </c>
    </row>
    <row r="102" spans="1:13" x14ac:dyDescent="0.25">
      <c r="A102" t="s">
        <v>557</v>
      </c>
      <c r="B102" t="s">
        <v>88</v>
      </c>
      <c r="C102" t="s">
        <v>90</v>
      </c>
      <c r="D102" t="str">
        <f t="shared" si="13"/>
        <v>Horseshoe Beach - Dixie County</v>
      </c>
      <c r="E102" s="19">
        <v>169</v>
      </c>
      <c r="F102" s="20">
        <v>169</v>
      </c>
      <c r="G102" s="8">
        <f>VLOOKUP($B102,'County Pop Forecast'!$I$4:$N$72,2,FALSE)</f>
        <v>3.4922960923606805E-3</v>
      </c>
      <c r="H102" s="8">
        <f>VLOOKUP($B102,'County Pop Forecast'!$I$4:$N$72,3,FALSE)</f>
        <v>2.4648186442817188E-3</v>
      </c>
      <c r="I102" s="8">
        <f>VLOOKUP($B102,'County Pop Forecast'!$I$4:$N$72,4,FALSE)</f>
        <v>1.7068512353242138E-3</v>
      </c>
      <c r="J102" s="8">
        <f>VLOOKUP($B102,'County Pop Forecast'!$I$4:$N$72,5,FALSE)</f>
        <v>1.2789975793958686E-3</v>
      </c>
      <c r="K102" s="8">
        <f>VLOOKUP($B102,'County Pop Forecast'!$I$4:$N$72,6,FALSE)</f>
        <v>1.1909157982161744E-3</v>
      </c>
      <c r="M102">
        <f t="shared" si="7"/>
        <v>15</v>
      </c>
    </row>
    <row r="103" spans="1:13" x14ac:dyDescent="0.25">
      <c r="A103" s="2" t="s">
        <v>544</v>
      </c>
      <c r="B103" t="s">
        <v>88</v>
      </c>
      <c r="C103" t="s">
        <v>477</v>
      </c>
      <c r="D103" t="str">
        <f>C103</f>
        <v>Unincorporated Dixie County</v>
      </c>
      <c r="E103" s="19">
        <v>14768</v>
      </c>
      <c r="F103" s="20">
        <v>13090</v>
      </c>
      <c r="G103" s="8">
        <f>VLOOKUP($B103,'County Pop Forecast'!$I$4:$N$72,2,FALSE)</f>
        <v>3.4922960923606805E-3</v>
      </c>
      <c r="H103" s="8">
        <f>VLOOKUP($B103,'County Pop Forecast'!$I$4:$N$72,3,FALSE)</f>
        <v>2.4648186442817188E-3</v>
      </c>
      <c r="I103" s="8">
        <f>VLOOKUP($B103,'County Pop Forecast'!$I$4:$N$72,4,FALSE)</f>
        <v>1.7068512353242138E-3</v>
      </c>
      <c r="J103" s="8">
        <f>VLOOKUP($B103,'County Pop Forecast'!$I$4:$N$72,5,FALSE)</f>
        <v>1.2789975793958686E-3</v>
      </c>
      <c r="K103" s="8">
        <f>VLOOKUP($B103,'County Pop Forecast'!$I$4:$N$72,6,FALSE)</f>
        <v>1.1909157982161744E-3</v>
      </c>
      <c r="M103">
        <f t="shared" si="7"/>
        <v>27</v>
      </c>
    </row>
    <row r="104" spans="1:13" x14ac:dyDescent="0.25">
      <c r="A104" t="s">
        <v>557</v>
      </c>
      <c r="B104" t="s">
        <v>91</v>
      </c>
      <c r="C104" t="s">
        <v>92</v>
      </c>
      <c r="D104" t="str">
        <f t="shared" ref="D104:D105" si="14">C104&amp;" - "&amp;B104</f>
        <v>Atlantic Beach - Duval County</v>
      </c>
      <c r="E104" s="19">
        <v>13824</v>
      </c>
      <c r="F104" s="20">
        <v>13824</v>
      </c>
      <c r="G104" s="8">
        <f>VLOOKUP($B104,'County Pop Forecast'!$I$4:$N$72,2,FALSE)</f>
        <v>1.2140520109914732E-2</v>
      </c>
      <c r="H104" s="8">
        <f>VLOOKUP($B104,'County Pop Forecast'!$I$4:$N$72,3,FALSE)</f>
        <v>9.2372493456105431E-3</v>
      </c>
      <c r="I104" s="8">
        <f>VLOOKUP($B104,'County Pop Forecast'!$I$4:$N$72,4,FALSE)</f>
        <v>7.0919952920955875E-3</v>
      </c>
      <c r="J104" s="8">
        <f>VLOOKUP($B104,'County Pop Forecast'!$I$4:$N$72,5,FALSE)</f>
        <v>5.7006721169647889E-3</v>
      </c>
      <c r="K104" s="8">
        <f>VLOOKUP($B104,'County Pop Forecast'!$I$4:$N$72,6,FALSE)</f>
        <v>4.8289931715750356E-3</v>
      </c>
      <c r="M104">
        <f t="shared" si="7"/>
        <v>14</v>
      </c>
    </row>
    <row r="105" spans="1:13" x14ac:dyDescent="0.25">
      <c r="A105" t="s">
        <v>557</v>
      </c>
      <c r="B105" t="s">
        <v>91</v>
      </c>
      <c r="C105" t="s">
        <v>93</v>
      </c>
      <c r="D105" t="str">
        <f t="shared" si="14"/>
        <v>Baldwin - Duval County</v>
      </c>
      <c r="E105" s="19">
        <v>1419</v>
      </c>
      <c r="F105" s="20">
        <v>1419</v>
      </c>
      <c r="G105" s="8">
        <f>VLOOKUP($B105,'County Pop Forecast'!$I$4:$N$72,2,FALSE)</f>
        <v>1.2140520109914732E-2</v>
      </c>
      <c r="H105" s="8">
        <f>VLOOKUP($B105,'County Pop Forecast'!$I$4:$N$72,3,FALSE)</f>
        <v>9.2372493456105431E-3</v>
      </c>
      <c r="I105" s="8">
        <f>VLOOKUP($B105,'County Pop Forecast'!$I$4:$N$72,4,FALSE)</f>
        <v>7.0919952920955875E-3</v>
      </c>
      <c r="J105" s="8">
        <f>VLOOKUP($B105,'County Pop Forecast'!$I$4:$N$72,5,FALSE)</f>
        <v>5.7006721169647889E-3</v>
      </c>
      <c r="K105" s="8">
        <f>VLOOKUP($B105,'County Pop Forecast'!$I$4:$N$72,6,FALSE)</f>
        <v>4.8289931715750356E-3</v>
      </c>
      <c r="M105">
        <f t="shared" si="7"/>
        <v>7</v>
      </c>
    </row>
    <row r="106" spans="1:13" x14ac:dyDescent="0.25">
      <c r="A106" t="s">
        <v>544</v>
      </c>
      <c r="B106" t="s">
        <v>91</v>
      </c>
      <c r="C106" t="s">
        <v>563</v>
      </c>
      <c r="D106" t="str">
        <f>C106</f>
        <v>Unincorporated Duval County</v>
      </c>
      <c r="E106" s="19">
        <v>936250</v>
      </c>
      <c r="F106" s="20">
        <v>935660</v>
      </c>
      <c r="G106" s="8">
        <f>VLOOKUP($B106,'County Pop Forecast'!$I$4:$N$72,2,FALSE)</f>
        <v>1.2140520109914732E-2</v>
      </c>
      <c r="H106" s="8">
        <f>VLOOKUP($B106,'County Pop Forecast'!$I$4:$N$72,3,FALSE)</f>
        <v>9.2372493456105431E-3</v>
      </c>
      <c r="I106" s="8">
        <f>VLOOKUP($B106,'County Pop Forecast'!$I$4:$N$72,4,FALSE)</f>
        <v>7.0919952920955875E-3</v>
      </c>
      <c r="J106" s="8">
        <f>VLOOKUP($B106,'County Pop Forecast'!$I$4:$N$72,5,FALSE)</f>
        <v>5.7006721169647889E-3</v>
      </c>
      <c r="K106" s="8">
        <f>VLOOKUP($B106,'County Pop Forecast'!$I$4:$N$72,6,FALSE)</f>
        <v>4.8289931715750356E-3</v>
      </c>
      <c r="M106">
        <f t="shared" si="7"/>
        <v>27</v>
      </c>
    </row>
    <row r="107" spans="1:13" x14ac:dyDescent="0.25">
      <c r="A107" t="s">
        <v>557</v>
      </c>
      <c r="B107" t="s">
        <v>91</v>
      </c>
      <c r="C107" t="s">
        <v>94</v>
      </c>
      <c r="D107" t="str">
        <f t="shared" ref="D107:D110" si="15">C107&amp;" - "&amp;B107</f>
        <v>Jacksonville Beach - Duval County</v>
      </c>
      <c r="E107" s="19">
        <v>23394</v>
      </c>
      <c r="F107" s="20">
        <v>23394</v>
      </c>
      <c r="G107" s="8">
        <f>VLOOKUP($B107,'County Pop Forecast'!$I$4:$N$72,2,FALSE)</f>
        <v>1.2140520109914732E-2</v>
      </c>
      <c r="H107" s="8">
        <f>VLOOKUP($B107,'County Pop Forecast'!$I$4:$N$72,3,FALSE)</f>
        <v>9.2372493456105431E-3</v>
      </c>
      <c r="I107" s="8">
        <f>VLOOKUP($B107,'County Pop Forecast'!$I$4:$N$72,4,FALSE)</f>
        <v>7.0919952920955875E-3</v>
      </c>
      <c r="J107" s="8">
        <f>VLOOKUP($B107,'County Pop Forecast'!$I$4:$N$72,5,FALSE)</f>
        <v>5.7006721169647889E-3</v>
      </c>
      <c r="K107" s="8">
        <f>VLOOKUP($B107,'County Pop Forecast'!$I$4:$N$72,6,FALSE)</f>
        <v>4.8289931715750356E-3</v>
      </c>
      <c r="M107">
        <f t="shared" si="7"/>
        <v>18</v>
      </c>
    </row>
    <row r="108" spans="1:13" x14ac:dyDescent="0.25">
      <c r="A108" t="s">
        <v>557</v>
      </c>
      <c r="B108" t="s">
        <v>91</v>
      </c>
      <c r="C108" t="s">
        <v>95</v>
      </c>
      <c r="D108" t="str">
        <f t="shared" si="15"/>
        <v>Neptune Beach - Duval County</v>
      </c>
      <c r="E108" s="19">
        <v>7193</v>
      </c>
      <c r="F108" s="20">
        <v>7193</v>
      </c>
      <c r="G108" s="8">
        <f>VLOOKUP($B108,'County Pop Forecast'!$I$4:$N$72,2,FALSE)</f>
        <v>1.2140520109914732E-2</v>
      </c>
      <c r="H108" s="8">
        <f>VLOOKUP($B108,'County Pop Forecast'!$I$4:$N$72,3,FALSE)</f>
        <v>9.2372493456105431E-3</v>
      </c>
      <c r="I108" s="8">
        <f>VLOOKUP($B108,'County Pop Forecast'!$I$4:$N$72,4,FALSE)</f>
        <v>7.0919952920955875E-3</v>
      </c>
      <c r="J108" s="8">
        <f>VLOOKUP($B108,'County Pop Forecast'!$I$4:$N$72,5,FALSE)</f>
        <v>5.7006721169647889E-3</v>
      </c>
      <c r="K108" s="8">
        <f>VLOOKUP($B108,'County Pop Forecast'!$I$4:$N$72,6,FALSE)</f>
        <v>4.8289931715750356E-3</v>
      </c>
      <c r="M108">
        <f t="shared" si="7"/>
        <v>13</v>
      </c>
    </row>
    <row r="109" spans="1:13" x14ac:dyDescent="0.25">
      <c r="A109" t="s">
        <v>557</v>
      </c>
      <c r="B109" t="s">
        <v>96</v>
      </c>
      <c r="C109" t="s">
        <v>97</v>
      </c>
      <c r="D109" t="str">
        <f t="shared" si="15"/>
        <v>Century - Escambia County</v>
      </c>
      <c r="E109" s="19">
        <v>1782</v>
      </c>
      <c r="F109" s="20">
        <v>1782</v>
      </c>
      <c r="G109" s="8">
        <f>VLOOKUP($B109,'County Pop Forecast'!$I$4:$N$72,2,FALSE)</f>
        <v>6.9334650027459421E-3</v>
      </c>
      <c r="H109" s="8">
        <f>VLOOKUP($B109,'County Pop Forecast'!$I$4:$N$72,3,FALSE)</f>
        <v>5.2885507313538138E-3</v>
      </c>
      <c r="I109" s="8">
        <f>VLOOKUP($B109,'County Pop Forecast'!$I$4:$N$72,4,FALSE)</f>
        <v>4.1457139767868689E-3</v>
      </c>
      <c r="J109" s="8">
        <f>VLOOKUP($B109,'County Pop Forecast'!$I$4:$N$72,5,FALSE)</f>
        <v>3.6409780139388115E-3</v>
      </c>
      <c r="K109" s="8">
        <f>VLOOKUP($B109,'County Pop Forecast'!$I$4:$N$72,6,FALSE)</f>
        <v>3.2300170436192488E-3</v>
      </c>
      <c r="M109">
        <f t="shared" si="7"/>
        <v>7</v>
      </c>
    </row>
    <row r="110" spans="1:13" x14ac:dyDescent="0.25">
      <c r="A110" t="s">
        <v>557</v>
      </c>
      <c r="B110" t="s">
        <v>96</v>
      </c>
      <c r="C110" t="s">
        <v>98</v>
      </c>
      <c r="D110" t="str">
        <f t="shared" si="15"/>
        <v>Pensacola - Escambia County</v>
      </c>
      <c r="E110" s="19">
        <v>55498</v>
      </c>
      <c r="F110" s="20">
        <v>55476</v>
      </c>
      <c r="G110" s="8">
        <f>VLOOKUP($B110,'County Pop Forecast'!$I$4:$N$72,2,FALSE)</f>
        <v>6.9334650027459421E-3</v>
      </c>
      <c r="H110" s="8">
        <f>VLOOKUP($B110,'County Pop Forecast'!$I$4:$N$72,3,FALSE)</f>
        <v>5.2885507313538138E-3</v>
      </c>
      <c r="I110" s="8">
        <f>VLOOKUP($B110,'County Pop Forecast'!$I$4:$N$72,4,FALSE)</f>
        <v>4.1457139767868689E-3</v>
      </c>
      <c r="J110" s="8">
        <f>VLOOKUP($B110,'County Pop Forecast'!$I$4:$N$72,5,FALSE)</f>
        <v>3.6409780139388115E-3</v>
      </c>
      <c r="K110" s="8">
        <f>VLOOKUP($B110,'County Pop Forecast'!$I$4:$N$72,6,FALSE)</f>
        <v>3.2300170436192488E-3</v>
      </c>
      <c r="M110">
        <f t="shared" si="7"/>
        <v>9</v>
      </c>
    </row>
    <row r="111" spans="1:13" x14ac:dyDescent="0.25">
      <c r="A111" s="2" t="s">
        <v>544</v>
      </c>
      <c r="B111" t="s">
        <v>96</v>
      </c>
      <c r="C111" t="s">
        <v>478</v>
      </c>
      <c r="D111" t="str">
        <f>C111</f>
        <v>Unincorporated Escambia County</v>
      </c>
      <c r="E111" s="19">
        <v>266434</v>
      </c>
      <c r="F111" s="20">
        <v>264103</v>
      </c>
      <c r="G111" s="8">
        <f>VLOOKUP($B111,'County Pop Forecast'!$I$4:$N$72,2,FALSE)</f>
        <v>6.9334650027459421E-3</v>
      </c>
      <c r="H111" s="8">
        <f>VLOOKUP($B111,'County Pop Forecast'!$I$4:$N$72,3,FALSE)</f>
        <v>5.2885507313538138E-3</v>
      </c>
      <c r="I111" s="8">
        <f>VLOOKUP($B111,'County Pop Forecast'!$I$4:$N$72,4,FALSE)</f>
        <v>4.1457139767868689E-3</v>
      </c>
      <c r="J111" s="8">
        <f>VLOOKUP($B111,'County Pop Forecast'!$I$4:$N$72,5,FALSE)</f>
        <v>3.6409780139388115E-3</v>
      </c>
      <c r="K111" s="8">
        <f>VLOOKUP($B111,'County Pop Forecast'!$I$4:$N$72,6,FALSE)</f>
        <v>3.2300170436192488E-3</v>
      </c>
      <c r="M111">
        <f t="shared" si="7"/>
        <v>30</v>
      </c>
    </row>
    <row r="112" spans="1:13" x14ac:dyDescent="0.25">
      <c r="A112" t="s">
        <v>557</v>
      </c>
      <c r="B112" t="s">
        <v>99</v>
      </c>
      <c r="C112" t="s">
        <v>100</v>
      </c>
      <c r="D112" t="str">
        <f t="shared" ref="D112:D116" si="16">C112&amp;" - "&amp;B112</f>
        <v>Beverly Beach - Flagler County</v>
      </c>
      <c r="E112" s="19">
        <v>382</v>
      </c>
      <c r="F112" s="20">
        <v>382</v>
      </c>
      <c r="G112" s="8">
        <f>VLOOKUP($B112,'County Pop Forecast'!$I$4:$N$72,2,FALSE)</f>
        <v>2.357846213252035E-2</v>
      </c>
      <c r="H112" s="8">
        <f>VLOOKUP($B112,'County Pop Forecast'!$I$4:$N$72,3,FALSE)</f>
        <v>1.8733988434503246E-2</v>
      </c>
      <c r="I112" s="8">
        <f>VLOOKUP($B112,'County Pop Forecast'!$I$4:$N$72,4,FALSE)</f>
        <v>1.4067413441130938E-2</v>
      </c>
      <c r="J112" s="8">
        <f>VLOOKUP($B112,'County Pop Forecast'!$I$4:$N$72,5,FALSE)</f>
        <v>1.0998207002815175E-2</v>
      </c>
      <c r="K112" s="8">
        <f>VLOOKUP($B112,'County Pop Forecast'!$I$4:$N$72,6,FALSE)</f>
        <v>9.2135672558626425E-3</v>
      </c>
      <c r="M112">
        <f t="shared" si="7"/>
        <v>13</v>
      </c>
    </row>
    <row r="113" spans="1:13" x14ac:dyDescent="0.25">
      <c r="A113" t="s">
        <v>557</v>
      </c>
      <c r="B113" t="s">
        <v>99</v>
      </c>
      <c r="C113" t="s">
        <v>101</v>
      </c>
      <c r="D113" t="str">
        <f t="shared" si="16"/>
        <v>Bunnell - Flagler County</v>
      </c>
      <c r="E113" s="19">
        <v>3507</v>
      </c>
      <c r="F113" s="20">
        <v>3507</v>
      </c>
      <c r="G113" s="8">
        <f>VLOOKUP($B113,'County Pop Forecast'!$I$4:$N$72,2,FALSE)</f>
        <v>2.357846213252035E-2</v>
      </c>
      <c r="H113" s="8">
        <f>VLOOKUP($B113,'County Pop Forecast'!$I$4:$N$72,3,FALSE)</f>
        <v>1.8733988434503246E-2</v>
      </c>
      <c r="I113" s="8">
        <f>VLOOKUP($B113,'County Pop Forecast'!$I$4:$N$72,4,FALSE)</f>
        <v>1.4067413441130938E-2</v>
      </c>
      <c r="J113" s="8">
        <f>VLOOKUP($B113,'County Pop Forecast'!$I$4:$N$72,5,FALSE)</f>
        <v>1.0998207002815175E-2</v>
      </c>
      <c r="K113" s="8">
        <f>VLOOKUP($B113,'County Pop Forecast'!$I$4:$N$72,6,FALSE)</f>
        <v>9.2135672558626425E-3</v>
      </c>
      <c r="M113">
        <f t="shared" si="7"/>
        <v>7</v>
      </c>
    </row>
    <row r="114" spans="1:13" x14ac:dyDescent="0.25">
      <c r="A114" s="22" t="s">
        <v>557</v>
      </c>
      <c r="B114" s="22" t="s">
        <v>99</v>
      </c>
      <c r="C114" s="22" t="s">
        <v>102</v>
      </c>
      <c r="D114" t="str">
        <f t="shared" si="16"/>
        <v>Flagler Beach (part) - Flagler County</v>
      </c>
      <c r="E114" s="23">
        <v>4700</v>
      </c>
      <c r="F114" s="24">
        <v>4700</v>
      </c>
      <c r="G114" s="8">
        <f>VLOOKUP($B114,'County Pop Forecast'!$I$4:$N$72,2,FALSE)</f>
        <v>2.357846213252035E-2</v>
      </c>
      <c r="H114" s="8">
        <f>VLOOKUP($B114,'County Pop Forecast'!$I$4:$N$72,3,FALSE)</f>
        <v>1.8733988434503246E-2</v>
      </c>
      <c r="I114" s="8">
        <f>VLOOKUP($B114,'County Pop Forecast'!$I$4:$N$72,4,FALSE)</f>
        <v>1.4067413441130938E-2</v>
      </c>
      <c r="J114" s="8">
        <f>VLOOKUP($B114,'County Pop Forecast'!$I$4:$N$72,5,FALSE)</f>
        <v>1.0998207002815175E-2</v>
      </c>
      <c r="K114" s="8">
        <f>VLOOKUP($B114,'County Pop Forecast'!$I$4:$N$72,6,FALSE)</f>
        <v>9.2135672558626425E-3</v>
      </c>
      <c r="M114">
        <f t="shared" si="7"/>
        <v>20</v>
      </c>
    </row>
    <row r="115" spans="1:13" x14ac:dyDescent="0.25">
      <c r="A115" s="22" t="s">
        <v>557</v>
      </c>
      <c r="B115" s="22" t="s">
        <v>99</v>
      </c>
      <c r="C115" s="22" t="s">
        <v>103</v>
      </c>
      <c r="D115" t="str">
        <f t="shared" si="16"/>
        <v>Marineland (part) - Flagler County</v>
      </c>
      <c r="E115" s="23">
        <v>6</v>
      </c>
      <c r="F115" s="24">
        <v>6</v>
      </c>
      <c r="G115" s="8">
        <f>VLOOKUP($B115,'County Pop Forecast'!$I$4:$N$72,2,FALSE)</f>
        <v>2.357846213252035E-2</v>
      </c>
      <c r="H115" s="8">
        <f>VLOOKUP($B115,'County Pop Forecast'!$I$4:$N$72,3,FALSE)</f>
        <v>1.8733988434503246E-2</v>
      </c>
      <c r="I115" s="8">
        <f>VLOOKUP($B115,'County Pop Forecast'!$I$4:$N$72,4,FALSE)</f>
        <v>1.4067413441130938E-2</v>
      </c>
      <c r="J115" s="8">
        <f>VLOOKUP($B115,'County Pop Forecast'!$I$4:$N$72,5,FALSE)</f>
        <v>1.0998207002815175E-2</v>
      </c>
      <c r="K115" s="8">
        <f>VLOOKUP($B115,'County Pop Forecast'!$I$4:$N$72,6,FALSE)</f>
        <v>9.2135672558626425E-3</v>
      </c>
      <c r="M115">
        <f t="shared" si="7"/>
        <v>17</v>
      </c>
    </row>
    <row r="116" spans="1:13" x14ac:dyDescent="0.25">
      <c r="A116" t="s">
        <v>557</v>
      </c>
      <c r="B116" t="s">
        <v>99</v>
      </c>
      <c r="C116" t="s">
        <v>104</v>
      </c>
      <c r="D116" t="str">
        <f t="shared" si="16"/>
        <v>Palm Coast - Flagler County</v>
      </c>
      <c r="E116" s="19">
        <v>89437</v>
      </c>
      <c r="F116" s="20">
        <v>89437</v>
      </c>
      <c r="G116" s="8">
        <f>VLOOKUP($B116,'County Pop Forecast'!$I$4:$N$72,2,FALSE)</f>
        <v>2.357846213252035E-2</v>
      </c>
      <c r="H116" s="8">
        <f>VLOOKUP($B116,'County Pop Forecast'!$I$4:$N$72,3,FALSE)</f>
        <v>1.8733988434503246E-2</v>
      </c>
      <c r="I116" s="8">
        <f>VLOOKUP($B116,'County Pop Forecast'!$I$4:$N$72,4,FALSE)</f>
        <v>1.4067413441130938E-2</v>
      </c>
      <c r="J116" s="8">
        <f>VLOOKUP($B116,'County Pop Forecast'!$I$4:$N$72,5,FALSE)</f>
        <v>1.0998207002815175E-2</v>
      </c>
      <c r="K116" s="8">
        <f>VLOOKUP($B116,'County Pop Forecast'!$I$4:$N$72,6,FALSE)</f>
        <v>9.2135672558626425E-3</v>
      </c>
      <c r="M116">
        <f t="shared" si="7"/>
        <v>10</v>
      </c>
    </row>
    <row r="117" spans="1:13" x14ac:dyDescent="0.25">
      <c r="A117" s="2" t="s">
        <v>544</v>
      </c>
      <c r="B117" t="s">
        <v>99</v>
      </c>
      <c r="C117" t="s">
        <v>479</v>
      </c>
      <c r="D117" t="str">
        <f>C117</f>
        <v>Unincorporated Flagler County</v>
      </c>
      <c r="E117" s="19">
        <v>16141</v>
      </c>
      <c r="F117" s="20">
        <v>16141</v>
      </c>
      <c r="G117" s="8">
        <f>VLOOKUP($B117,'County Pop Forecast'!$I$4:$N$72,2,FALSE)</f>
        <v>2.357846213252035E-2</v>
      </c>
      <c r="H117" s="8">
        <f>VLOOKUP($B117,'County Pop Forecast'!$I$4:$N$72,3,FALSE)</f>
        <v>1.8733988434503246E-2</v>
      </c>
      <c r="I117" s="8">
        <f>VLOOKUP($B117,'County Pop Forecast'!$I$4:$N$72,4,FALSE)</f>
        <v>1.4067413441130938E-2</v>
      </c>
      <c r="J117" s="8">
        <f>VLOOKUP($B117,'County Pop Forecast'!$I$4:$N$72,5,FALSE)</f>
        <v>1.0998207002815175E-2</v>
      </c>
      <c r="K117" s="8">
        <f>VLOOKUP($B117,'County Pop Forecast'!$I$4:$N$72,6,FALSE)</f>
        <v>9.2135672558626425E-3</v>
      </c>
      <c r="M117">
        <f t="shared" si="7"/>
        <v>29</v>
      </c>
    </row>
    <row r="118" spans="1:13" x14ac:dyDescent="0.25">
      <c r="A118" t="s">
        <v>557</v>
      </c>
      <c r="B118" t="s">
        <v>105</v>
      </c>
      <c r="C118" t="s">
        <v>106</v>
      </c>
      <c r="D118" t="str">
        <f t="shared" ref="D118:D119" si="17">C118&amp;" - "&amp;B118</f>
        <v>Apalachicola - Franklin County</v>
      </c>
      <c r="E118" s="19">
        <v>2350</v>
      </c>
      <c r="F118" s="20">
        <v>2350</v>
      </c>
      <c r="G118" s="8">
        <f>VLOOKUP($B118,'County Pop Forecast'!$I$4:$N$72,2,FALSE)</f>
        <v>8.6162504337512491E-3</v>
      </c>
      <c r="H118" s="8">
        <f>VLOOKUP($B118,'County Pop Forecast'!$I$4:$N$72,3,FALSE)</f>
        <v>6.2835844720876555E-3</v>
      </c>
      <c r="I118" s="8">
        <f>VLOOKUP($B118,'County Pop Forecast'!$I$4:$N$72,4,FALSE)</f>
        <v>4.498397862835013E-3</v>
      </c>
      <c r="J118" s="8">
        <f>VLOOKUP($B118,'County Pop Forecast'!$I$4:$N$72,5,FALSE)</f>
        <v>3.4804331177646919E-3</v>
      </c>
      <c r="K118" s="8">
        <f>VLOOKUP($B118,'County Pop Forecast'!$I$4:$N$72,6,FALSE)</f>
        <v>2.8564630150804682E-3</v>
      </c>
      <c r="M118">
        <f t="shared" si="7"/>
        <v>12</v>
      </c>
    </row>
    <row r="119" spans="1:13" x14ac:dyDescent="0.25">
      <c r="A119" t="s">
        <v>557</v>
      </c>
      <c r="B119" t="s">
        <v>105</v>
      </c>
      <c r="C119" t="s">
        <v>107</v>
      </c>
      <c r="D119" t="str">
        <f t="shared" si="17"/>
        <v>Carrabelle - Franklin County</v>
      </c>
      <c r="E119" s="19">
        <v>2640</v>
      </c>
      <c r="F119" s="20">
        <v>1653</v>
      </c>
      <c r="G119" s="8">
        <f>VLOOKUP($B119,'County Pop Forecast'!$I$4:$N$72,2,FALSE)</f>
        <v>8.6162504337512491E-3</v>
      </c>
      <c r="H119" s="8">
        <f>VLOOKUP($B119,'County Pop Forecast'!$I$4:$N$72,3,FALSE)</f>
        <v>6.2835844720876555E-3</v>
      </c>
      <c r="I119" s="8">
        <f>VLOOKUP($B119,'County Pop Forecast'!$I$4:$N$72,4,FALSE)</f>
        <v>4.498397862835013E-3</v>
      </c>
      <c r="J119" s="8">
        <f>VLOOKUP($B119,'County Pop Forecast'!$I$4:$N$72,5,FALSE)</f>
        <v>3.4804331177646919E-3</v>
      </c>
      <c r="K119" s="8">
        <f>VLOOKUP($B119,'County Pop Forecast'!$I$4:$N$72,6,FALSE)</f>
        <v>2.8564630150804682E-3</v>
      </c>
      <c r="M119">
        <f t="shared" si="7"/>
        <v>10</v>
      </c>
    </row>
    <row r="120" spans="1:13" x14ac:dyDescent="0.25">
      <c r="A120" s="2" t="s">
        <v>544</v>
      </c>
      <c r="B120" t="s">
        <v>105</v>
      </c>
      <c r="C120" t="s">
        <v>480</v>
      </c>
      <c r="D120" t="str">
        <f>C120</f>
        <v>Unincorporated Franklin County</v>
      </c>
      <c r="E120" s="19">
        <v>6874</v>
      </c>
      <c r="F120" s="20">
        <v>6609</v>
      </c>
      <c r="G120" s="8">
        <f>VLOOKUP($B120,'County Pop Forecast'!$I$4:$N$72,2,FALSE)</f>
        <v>8.6162504337512491E-3</v>
      </c>
      <c r="H120" s="8">
        <f>VLOOKUP($B120,'County Pop Forecast'!$I$4:$N$72,3,FALSE)</f>
        <v>6.2835844720876555E-3</v>
      </c>
      <c r="I120" s="8">
        <f>VLOOKUP($B120,'County Pop Forecast'!$I$4:$N$72,4,FALSE)</f>
        <v>4.498397862835013E-3</v>
      </c>
      <c r="J120" s="8">
        <f>VLOOKUP($B120,'County Pop Forecast'!$I$4:$N$72,5,FALSE)</f>
        <v>3.4804331177646919E-3</v>
      </c>
      <c r="K120" s="8">
        <f>VLOOKUP($B120,'County Pop Forecast'!$I$4:$N$72,6,FALSE)</f>
        <v>2.8564630150804682E-3</v>
      </c>
      <c r="M120">
        <f t="shared" si="7"/>
        <v>30</v>
      </c>
    </row>
    <row r="121" spans="1:13" x14ac:dyDescent="0.25">
      <c r="A121" t="s">
        <v>557</v>
      </c>
      <c r="B121" t="s">
        <v>447</v>
      </c>
      <c r="C121" t="s">
        <v>448</v>
      </c>
      <c r="D121" t="str">
        <f t="shared" ref="D121:D126" si="18">C121&amp;" - "&amp;B121</f>
        <v>Chattahoochee - Gadsden County</v>
      </c>
      <c r="E121" s="19">
        <v>3302</v>
      </c>
      <c r="F121" s="20">
        <v>2303</v>
      </c>
      <c r="G121" s="8">
        <f>VLOOKUP($B121,'County Pop Forecast'!$I$4:$N$72,2,FALSE)</f>
        <v>2.5568735816319244E-3</v>
      </c>
      <c r="H121" s="8">
        <f>VLOOKUP($B121,'County Pop Forecast'!$I$4:$N$72,3,FALSE)</f>
        <v>1.6349696479800446E-3</v>
      </c>
      <c r="I121" s="8">
        <f>VLOOKUP($B121,'County Pop Forecast'!$I$4:$N$72,4,FALSE)</f>
        <v>9.388337808791114E-4</v>
      </c>
      <c r="J121" s="8">
        <f>VLOOKUP($B121,'County Pop Forecast'!$I$4:$N$72,5,FALSE)</f>
        <v>5.7707574944054763E-4</v>
      </c>
      <c r="K121" s="8">
        <f>VLOOKUP($B121,'County Pop Forecast'!$I$4:$N$72,6,FALSE)</f>
        <v>3.6136437055978021E-4</v>
      </c>
      <c r="M121">
        <f t="shared" si="7"/>
        <v>13</v>
      </c>
    </row>
    <row r="122" spans="1:13" x14ac:dyDescent="0.25">
      <c r="A122" t="s">
        <v>557</v>
      </c>
      <c r="B122" t="s">
        <v>447</v>
      </c>
      <c r="C122" t="s">
        <v>108</v>
      </c>
      <c r="D122" t="str">
        <f t="shared" si="18"/>
        <v>Greensboro - Gadsden County</v>
      </c>
      <c r="E122" s="19">
        <v>611</v>
      </c>
      <c r="F122" s="20">
        <v>611</v>
      </c>
      <c r="G122" s="8">
        <f>VLOOKUP($B122,'County Pop Forecast'!$I$4:$N$72,2,FALSE)</f>
        <v>2.5568735816319244E-3</v>
      </c>
      <c r="H122" s="8">
        <f>VLOOKUP($B122,'County Pop Forecast'!$I$4:$N$72,3,FALSE)</f>
        <v>1.6349696479800446E-3</v>
      </c>
      <c r="I122" s="8">
        <f>VLOOKUP($B122,'County Pop Forecast'!$I$4:$N$72,4,FALSE)</f>
        <v>9.388337808791114E-4</v>
      </c>
      <c r="J122" s="8">
        <f>VLOOKUP($B122,'County Pop Forecast'!$I$4:$N$72,5,FALSE)</f>
        <v>5.7707574944054763E-4</v>
      </c>
      <c r="K122" s="8">
        <f>VLOOKUP($B122,'County Pop Forecast'!$I$4:$N$72,6,FALSE)</f>
        <v>3.6136437055978021E-4</v>
      </c>
      <c r="M122">
        <f t="shared" si="7"/>
        <v>10</v>
      </c>
    </row>
    <row r="123" spans="1:13" x14ac:dyDescent="0.25">
      <c r="A123" t="s">
        <v>557</v>
      </c>
      <c r="B123" t="s">
        <v>447</v>
      </c>
      <c r="C123" t="s">
        <v>109</v>
      </c>
      <c r="D123" t="str">
        <f t="shared" si="18"/>
        <v>Gretna - Gadsden County</v>
      </c>
      <c r="E123" s="19">
        <v>1667</v>
      </c>
      <c r="F123" s="20">
        <v>1667</v>
      </c>
      <c r="G123" s="8">
        <f>VLOOKUP($B123,'County Pop Forecast'!$I$4:$N$72,2,FALSE)</f>
        <v>2.5568735816319244E-3</v>
      </c>
      <c r="H123" s="8">
        <f>VLOOKUP($B123,'County Pop Forecast'!$I$4:$N$72,3,FALSE)</f>
        <v>1.6349696479800446E-3</v>
      </c>
      <c r="I123" s="8">
        <f>VLOOKUP($B123,'County Pop Forecast'!$I$4:$N$72,4,FALSE)</f>
        <v>9.388337808791114E-4</v>
      </c>
      <c r="J123" s="8">
        <f>VLOOKUP($B123,'County Pop Forecast'!$I$4:$N$72,5,FALSE)</f>
        <v>5.7707574944054763E-4</v>
      </c>
      <c r="K123" s="8">
        <f>VLOOKUP($B123,'County Pop Forecast'!$I$4:$N$72,6,FALSE)</f>
        <v>3.6136437055978021E-4</v>
      </c>
      <c r="M123">
        <f t="shared" si="7"/>
        <v>6</v>
      </c>
    </row>
    <row r="124" spans="1:13" x14ac:dyDescent="0.25">
      <c r="A124" t="s">
        <v>557</v>
      </c>
      <c r="B124" t="s">
        <v>447</v>
      </c>
      <c r="C124" t="s">
        <v>110</v>
      </c>
      <c r="D124" t="str">
        <f t="shared" si="18"/>
        <v>Havana - Gadsden County</v>
      </c>
      <c r="E124" s="19">
        <v>1880</v>
      </c>
      <c r="F124" s="20">
        <v>1880</v>
      </c>
      <c r="G124" s="8">
        <f>VLOOKUP($B124,'County Pop Forecast'!$I$4:$N$72,2,FALSE)</f>
        <v>2.5568735816319244E-3</v>
      </c>
      <c r="H124" s="8">
        <f>VLOOKUP($B124,'County Pop Forecast'!$I$4:$N$72,3,FALSE)</f>
        <v>1.6349696479800446E-3</v>
      </c>
      <c r="I124" s="8">
        <f>VLOOKUP($B124,'County Pop Forecast'!$I$4:$N$72,4,FALSE)</f>
        <v>9.388337808791114E-4</v>
      </c>
      <c r="J124" s="8">
        <f>VLOOKUP($B124,'County Pop Forecast'!$I$4:$N$72,5,FALSE)</f>
        <v>5.7707574944054763E-4</v>
      </c>
      <c r="K124" s="8">
        <f>VLOOKUP($B124,'County Pop Forecast'!$I$4:$N$72,6,FALSE)</f>
        <v>3.6136437055978021E-4</v>
      </c>
      <c r="M124">
        <f t="shared" si="7"/>
        <v>6</v>
      </c>
    </row>
    <row r="125" spans="1:13" x14ac:dyDescent="0.25">
      <c r="A125" t="s">
        <v>557</v>
      </c>
      <c r="B125" t="s">
        <v>447</v>
      </c>
      <c r="C125" t="s">
        <v>111</v>
      </c>
      <c r="D125" t="str">
        <f t="shared" si="18"/>
        <v>Midway - Gadsden County</v>
      </c>
      <c r="E125" s="19">
        <v>3467</v>
      </c>
      <c r="F125" s="20">
        <v>3467</v>
      </c>
      <c r="G125" s="8">
        <f>VLOOKUP($B125,'County Pop Forecast'!$I$4:$N$72,2,FALSE)</f>
        <v>2.5568735816319244E-3</v>
      </c>
      <c r="H125" s="8">
        <f>VLOOKUP($B125,'County Pop Forecast'!$I$4:$N$72,3,FALSE)</f>
        <v>1.6349696479800446E-3</v>
      </c>
      <c r="I125" s="8">
        <f>VLOOKUP($B125,'County Pop Forecast'!$I$4:$N$72,4,FALSE)</f>
        <v>9.388337808791114E-4</v>
      </c>
      <c r="J125" s="8">
        <f>VLOOKUP($B125,'County Pop Forecast'!$I$4:$N$72,5,FALSE)</f>
        <v>5.7707574944054763E-4</v>
      </c>
      <c r="K125" s="8">
        <f>VLOOKUP($B125,'County Pop Forecast'!$I$4:$N$72,6,FALSE)</f>
        <v>3.6136437055978021E-4</v>
      </c>
      <c r="M125">
        <f t="shared" si="7"/>
        <v>6</v>
      </c>
    </row>
    <row r="126" spans="1:13" x14ac:dyDescent="0.25">
      <c r="A126" t="s">
        <v>557</v>
      </c>
      <c r="B126" t="s">
        <v>447</v>
      </c>
      <c r="C126" t="s">
        <v>112</v>
      </c>
      <c r="D126" t="str">
        <f t="shared" si="18"/>
        <v>Quincy - Gadsden County</v>
      </c>
      <c r="E126" s="19">
        <v>7919</v>
      </c>
      <c r="F126" s="20">
        <v>7516</v>
      </c>
      <c r="G126" s="8">
        <f>VLOOKUP($B126,'County Pop Forecast'!$I$4:$N$72,2,FALSE)</f>
        <v>2.5568735816319244E-3</v>
      </c>
      <c r="H126" s="8">
        <f>VLOOKUP($B126,'County Pop Forecast'!$I$4:$N$72,3,FALSE)</f>
        <v>1.6349696479800446E-3</v>
      </c>
      <c r="I126" s="8">
        <f>VLOOKUP($B126,'County Pop Forecast'!$I$4:$N$72,4,FALSE)</f>
        <v>9.388337808791114E-4</v>
      </c>
      <c r="J126" s="8">
        <f>VLOOKUP($B126,'County Pop Forecast'!$I$4:$N$72,5,FALSE)</f>
        <v>5.7707574944054763E-4</v>
      </c>
      <c r="K126" s="8">
        <f>VLOOKUP($B126,'County Pop Forecast'!$I$4:$N$72,6,FALSE)</f>
        <v>3.6136437055978021E-4</v>
      </c>
      <c r="M126">
        <f t="shared" si="7"/>
        <v>6</v>
      </c>
    </row>
    <row r="127" spans="1:13" x14ac:dyDescent="0.25">
      <c r="A127" s="2" t="s">
        <v>544</v>
      </c>
      <c r="B127" t="s">
        <v>447</v>
      </c>
      <c r="C127" t="s">
        <v>481</v>
      </c>
      <c r="D127" t="str">
        <f>C127</f>
        <v>Unincorporated Gadsden County</v>
      </c>
      <c r="E127" s="19">
        <v>27380</v>
      </c>
      <c r="F127" s="20">
        <v>25749</v>
      </c>
      <c r="G127" s="8">
        <f>VLOOKUP($B127,'County Pop Forecast'!$I$4:$N$72,2,FALSE)</f>
        <v>2.5568735816319244E-3</v>
      </c>
      <c r="H127" s="8">
        <f>VLOOKUP($B127,'County Pop Forecast'!$I$4:$N$72,3,FALSE)</f>
        <v>1.6349696479800446E-3</v>
      </c>
      <c r="I127" s="8">
        <f>VLOOKUP($B127,'County Pop Forecast'!$I$4:$N$72,4,FALSE)</f>
        <v>9.388337808791114E-4</v>
      </c>
      <c r="J127" s="8">
        <f>VLOOKUP($B127,'County Pop Forecast'!$I$4:$N$72,5,FALSE)</f>
        <v>5.7707574944054763E-4</v>
      </c>
      <c r="K127" s="8">
        <f>VLOOKUP($B127,'County Pop Forecast'!$I$4:$N$72,6,FALSE)</f>
        <v>3.6136437055978021E-4</v>
      </c>
      <c r="M127">
        <f t="shared" si="7"/>
        <v>29</v>
      </c>
    </row>
    <row r="128" spans="1:13" x14ac:dyDescent="0.25">
      <c r="A128" t="s">
        <v>557</v>
      </c>
      <c r="B128" t="s">
        <v>113</v>
      </c>
      <c r="C128" t="s">
        <v>114</v>
      </c>
      <c r="D128" t="str">
        <f t="shared" ref="D128:D130" si="19">C128&amp;" - "&amp;B128</f>
        <v>Bell - Gilchrist County</v>
      </c>
      <c r="E128" s="19">
        <v>542</v>
      </c>
      <c r="F128" s="20">
        <v>542</v>
      </c>
      <c r="G128" s="8">
        <f>VLOOKUP($B128,'County Pop Forecast'!$I$4:$N$72,2,FALSE)</f>
        <v>1.137543770277949E-2</v>
      </c>
      <c r="H128" s="8">
        <f>VLOOKUP($B128,'County Pop Forecast'!$I$4:$N$72,3,FALSE)</f>
        <v>8.5230355976748662E-3</v>
      </c>
      <c r="I128" s="8">
        <f>VLOOKUP($B128,'County Pop Forecast'!$I$4:$N$72,4,FALSE)</f>
        <v>6.6342434265327377E-3</v>
      </c>
      <c r="J128" s="8">
        <f>VLOOKUP($B128,'County Pop Forecast'!$I$4:$N$72,5,FALSE)</f>
        <v>5.4280879013397509E-3</v>
      </c>
      <c r="K128" s="8">
        <f>VLOOKUP($B128,'County Pop Forecast'!$I$4:$N$72,6,FALSE)</f>
        <v>4.6622068574093678E-3</v>
      </c>
      <c r="M128">
        <f t="shared" si="7"/>
        <v>4</v>
      </c>
    </row>
    <row r="129" spans="1:13" x14ac:dyDescent="0.25">
      <c r="A129" s="22" t="s">
        <v>557</v>
      </c>
      <c r="B129" s="22" t="s">
        <v>113</v>
      </c>
      <c r="C129" s="22" t="s">
        <v>115</v>
      </c>
      <c r="D129" t="str">
        <f t="shared" si="19"/>
        <v>Fanning Springs (part) - Gilchrist County</v>
      </c>
      <c r="E129" s="23">
        <v>389</v>
      </c>
      <c r="F129" s="24">
        <v>389</v>
      </c>
      <c r="G129" s="8">
        <f>VLOOKUP($B129,'County Pop Forecast'!$I$4:$N$72,2,FALSE)</f>
        <v>1.137543770277949E-2</v>
      </c>
      <c r="H129" s="8">
        <f>VLOOKUP($B129,'County Pop Forecast'!$I$4:$N$72,3,FALSE)</f>
        <v>8.5230355976748662E-3</v>
      </c>
      <c r="I129" s="8">
        <f>VLOOKUP($B129,'County Pop Forecast'!$I$4:$N$72,4,FALSE)</f>
        <v>6.6342434265327377E-3</v>
      </c>
      <c r="J129" s="8">
        <f>VLOOKUP($B129,'County Pop Forecast'!$I$4:$N$72,5,FALSE)</f>
        <v>5.4280879013397509E-3</v>
      </c>
      <c r="K129" s="8">
        <f>VLOOKUP($B129,'County Pop Forecast'!$I$4:$N$72,6,FALSE)</f>
        <v>4.6622068574093678E-3</v>
      </c>
      <c r="M129">
        <f t="shared" si="7"/>
        <v>22</v>
      </c>
    </row>
    <row r="130" spans="1:13" x14ac:dyDescent="0.25">
      <c r="A130" t="s">
        <v>557</v>
      </c>
      <c r="B130" t="s">
        <v>113</v>
      </c>
      <c r="C130" t="s">
        <v>116</v>
      </c>
      <c r="D130" t="str">
        <f t="shared" si="19"/>
        <v>Trenton - Gilchrist County</v>
      </c>
      <c r="E130" s="19">
        <v>2234</v>
      </c>
      <c r="F130" s="20">
        <v>2234</v>
      </c>
      <c r="G130" s="8">
        <f>VLOOKUP($B130,'County Pop Forecast'!$I$4:$N$72,2,FALSE)</f>
        <v>1.137543770277949E-2</v>
      </c>
      <c r="H130" s="8">
        <f>VLOOKUP($B130,'County Pop Forecast'!$I$4:$N$72,3,FALSE)</f>
        <v>8.5230355976748662E-3</v>
      </c>
      <c r="I130" s="8">
        <f>VLOOKUP($B130,'County Pop Forecast'!$I$4:$N$72,4,FALSE)</f>
        <v>6.6342434265327377E-3</v>
      </c>
      <c r="J130" s="8">
        <f>VLOOKUP($B130,'County Pop Forecast'!$I$4:$N$72,5,FALSE)</f>
        <v>5.4280879013397509E-3</v>
      </c>
      <c r="K130" s="8">
        <f>VLOOKUP($B130,'County Pop Forecast'!$I$4:$N$72,6,FALSE)</f>
        <v>4.6622068574093678E-3</v>
      </c>
      <c r="M130">
        <f t="shared" si="7"/>
        <v>7</v>
      </c>
    </row>
    <row r="131" spans="1:13" x14ac:dyDescent="0.25">
      <c r="A131" s="2" t="s">
        <v>544</v>
      </c>
      <c r="B131" t="s">
        <v>113</v>
      </c>
      <c r="C131" t="s">
        <v>482</v>
      </c>
      <c r="D131" t="str">
        <f>C131</f>
        <v>Unincorporated Gilchrist County</v>
      </c>
      <c r="E131" s="19">
        <v>15104</v>
      </c>
      <c r="F131" s="20">
        <v>14327</v>
      </c>
      <c r="G131" s="8">
        <f>VLOOKUP($B131,'County Pop Forecast'!$I$4:$N$72,2,FALSE)</f>
        <v>1.137543770277949E-2</v>
      </c>
      <c r="H131" s="8">
        <f>VLOOKUP($B131,'County Pop Forecast'!$I$4:$N$72,3,FALSE)</f>
        <v>8.5230355976748662E-3</v>
      </c>
      <c r="I131" s="8">
        <f>VLOOKUP($B131,'County Pop Forecast'!$I$4:$N$72,4,FALSE)</f>
        <v>6.6342434265327377E-3</v>
      </c>
      <c r="J131" s="8">
        <f>VLOOKUP($B131,'County Pop Forecast'!$I$4:$N$72,5,FALSE)</f>
        <v>5.4280879013397509E-3</v>
      </c>
      <c r="K131" s="8">
        <f>VLOOKUP($B131,'County Pop Forecast'!$I$4:$N$72,6,FALSE)</f>
        <v>4.6622068574093678E-3</v>
      </c>
      <c r="M131">
        <f t="shared" si="7"/>
        <v>31</v>
      </c>
    </row>
    <row r="132" spans="1:13" x14ac:dyDescent="0.25">
      <c r="A132" t="s">
        <v>557</v>
      </c>
      <c r="B132" t="s">
        <v>117</v>
      </c>
      <c r="C132" t="s">
        <v>118</v>
      </c>
      <c r="D132" t="str">
        <f>C132&amp;" - "&amp;B132</f>
        <v>Moore Haven - Glades County</v>
      </c>
      <c r="E132" s="19">
        <v>1778</v>
      </c>
      <c r="F132" s="20">
        <v>1778</v>
      </c>
      <c r="G132" s="8">
        <f>VLOOKUP($B132,'County Pop Forecast'!$I$4:$N$72,2,FALSE)</f>
        <v>9.5590460503562902E-3</v>
      </c>
      <c r="H132" s="8">
        <f>VLOOKUP($B132,'County Pop Forecast'!$I$4:$N$72,3,FALSE)</f>
        <v>7.4416670183741207E-3</v>
      </c>
      <c r="I132" s="8">
        <f>VLOOKUP($B132,'County Pop Forecast'!$I$4:$N$72,4,FALSE)</f>
        <v>5.4893318519193546E-3</v>
      </c>
      <c r="J132" s="8">
        <f>VLOOKUP($B132,'County Pop Forecast'!$I$4:$N$72,5,FALSE)</f>
        <v>4.4020143058467465E-3</v>
      </c>
      <c r="K132" s="8">
        <f>VLOOKUP($B132,'County Pop Forecast'!$I$4:$N$72,6,FALSE)</f>
        <v>3.7126892324845784E-3</v>
      </c>
      <c r="M132">
        <f t="shared" si="7"/>
        <v>11</v>
      </c>
    </row>
    <row r="133" spans="1:13" x14ac:dyDescent="0.25">
      <c r="A133" s="2" t="s">
        <v>544</v>
      </c>
      <c r="B133" t="s">
        <v>117</v>
      </c>
      <c r="C133" t="s">
        <v>483</v>
      </c>
      <c r="D133" t="str">
        <f>C133</f>
        <v>Unincorporated Glades County</v>
      </c>
      <c r="E133" s="19">
        <v>11831</v>
      </c>
      <c r="F133" s="20">
        <v>10873</v>
      </c>
      <c r="G133" s="8">
        <f>VLOOKUP($B133,'County Pop Forecast'!$I$4:$N$72,2,FALSE)</f>
        <v>9.5590460503562902E-3</v>
      </c>
      <c r="H133" s="8">
        <f>VLOOKUP($B133,'County Pop Forecast'!$I$4:$N$72,3,FALSE)</f>
        <v>7.4416670183741207E-3</v>
      </c>
      <c r="I133" s="8">
        <f>VLOOKUP($B133,'County Pop Forecast'!$I$4:$N$72,4,FALSE)</f>
        <v>5.4893318519193546E-3</v>
      </c>
      <c r="J133" s="8">
        <f>VLOOKUP($B133,'County Pop Forecast'!$I$4:$N$72,5,FALSE)</f>
        <v>4.4020143058467465E-3</v>
      </c>
      <c r="K133" s="8">
        <f>VLOOKUP($B133,'County Pop Forecast'!$I$4:$N$72,6,FALSE)</f>
        <v>3.7126892324845784E-3</v>
      </c>
      <c r="M133">
        <f t="shared" ref="M133:M196" si="20">LEN(C133)</f>
        <v>28</v>
      </c>
    </row>
    <row r="134" spans="1:13" x14ac:dyDescent="0.25">
      <c r="A134" t="s">
        <v>557</v>
      </c>
      <c r="B134" t="s">
        <v>119</v>
      </c>
      <c r="C134" t="s">
        <v>120</v>
      </c>
      <c r="D134" t="str">
        <f t="shared" ref="D134:D135" si="21">C134&amp;" - "&amp;B134</f>
        <v>Port St. Joe - Gulf County</v>
      </c>
      <c r="E134" s="19">
        <v>3741</v>
      </c>
      <c r="F134" s="20">
        <v>3741</v>
      </c>
      <c r="G134" s="8">
        <f>VLOOKUP($B134,'County Pop Forecast'!$I$4:$N$72,2,FALSE)</f>
        <v>9.0050550768610016E-3</v>
      </c>
      <c r="H134" s="8">
        <f>VLOOKUP($B134,'County Pop Forecast'!$I$4:$N$72,3,FALSE)</f>
        <v>6.5377613853101479E-3</v>
      </c>
      <c r="I134" s="8">
        <f>VLOOKUP($B134,'County Pop Forecast'!$I$4:$N$72,4,FALSE)</f>
        <v>4.6951591241617407E-3</v>
      </c>
      <c r="J134" s="8">
        <f>VLOOKUP($B134,'County Pop Forecast'!$I$4:$N$72,5,FALSE)</f>
        <v>3.6209862253102632E-3</v>
      </c>
      <c r="K134" s="8">
        <f>VLOOKUP($B134,'County Pop Forecast'!$I$4:$N$72,6,FALSE)</f>
        <v>2.973281441502218E-3</v>
      </c>
      <c r="M134">
        <f t="shared" si="20"/>
        <v>12</v>
      </c>
    </row>
    <row r="135" spans="1:13" x14ac:dyDescent="0.25">
      <c r="A135" t="s">
        <v>557</v>
      </c>
      <c r="B135" t="s">
        <v>119</v>
      </c>
      <c r="C135" t="s">
        <v>121</v>
      </c>
      <c r="D135" t="str">
        <f t="shared" si="21"/>
        <v>Wewahitchka - Gulf County</v>
      </c>
      <c r="E135" s="19">
        <v>1992</v>
      </c>
      <c r="F135" s="20">
        <v>1992</v>
      </c>
      <c r="G135" s="8">
        <f>VLOOKUP($B135,'County Pop Forecast'!$I$4:$N$72,2,FALSE)</f>
        <v>9.0050550768610016E-3</v>
      </c>
      <c r="H135" s="8">
        <f>VLOOKUP($B135,'County Pop Forecast'!$I$4:$N$72,3,FALSE)</f>
        <v>6.5377613853101479E-3</v>
      </c>
      <c r="I135" s="8">
        <f>VLOOKUP($B135,'County Pop Forecast'!$I$4:$N$72,4,FALSE)</f>
        <v>4.6951591241617407E-3</v>
      </c>
      <c r="J135" s="8">
        <f>VLOOKUP($B135,'County Pop Forecast'!$I$4:$N$72,5,FALSE)</f>
        <v>3.6209862253102632E-3</v>
      </c>
      <c r="K135" s="8">
        <f>VLOOKUP($B135,'County Pop Forecast'!$I$4:$N$72,6,FALSE)</f>
        <v>2.973281441502218E-3</v>
      </c>
      <c r="M135">
        <f t="shared" si="20"/>
        <v>11</v>
      </c>
    </row>
    <row r="136" spans="1:13" x14ac:dyDescent="0.25">
      <c r="A136" s="2" t="s">
        <v>544</v>
      </c>
      <c r="B136" t="s">
        <v>119</v>
      </c>
      <c r="C136" t="s">
        <v>484</v>
      </c>
      <c r="D136" t="str">
        <f>C136</f>
        <v>Unincorporated Gulf County</v>
      </c>
      <c r="E136" s="19">
        <v>8991</v>
      </c>
      <c r="F136" s="20">
        <v>7903</v>
      </c>
      <c r="G136" s="8">
        <f>VLOOKUP($B136,'County Pop Forecast'!$I$4:$N$72,2,FALSE)</f>
        <v>9.0050550768610016E-3</v>
      </c>
      <c r="H136" s="8">
        <f>VLOOKUP($B136,'County Pop Forecast'!$I$4:$N$72,3,FALSE)</f>
        <v>6.5377613853101479E-3</v>
      </c>
      <c r="I136" s="8">
        <f>VLOOKUP($B136,'County Pop Forecast'!$I$4:$N$72,4,FALSE)</f>
        <v>4.6951591241617407E-3</v>
      </c>
      <c r="J136" s="8">
        <f>VLOOKUP($B136,'County Pop Forecast'!$I$4:$N$72,5,FALSE)</f>
        <v>3.6209862253102632E-3</v>
      </c>
      <c r="K136" s="8">
        <f>VLOOKUP($B136,'County Pop Forecast'!$I$4:$N$72,6,FALSE)</f>
        <v>2.973281441502218E-3</v>
      </c>
      <c r="M136">
        <f t="shared" si="20"/>
        <v>26</v>
      </c>
    </row>
    <row r="137" spans="1:13" x14ac:dyDescent="0.25">
      <c r="A137" t="s">
        <v>557</v>
      </c>
      <c r="B137" t="s">
        <v>122</v>
      </c>
      <c r="C137" t="s">
        <v>123</v>
      </c>
      <c r="D137" t="str">
        <f t="shared" ref="D137:D139" si="22">C137&amp;" - "&amp;B137</f>
        <v>Jasper - Hamilton County</v>
      </c>
      <c r="E137" s="19">
        <v>2644</v>
      </c>
      <c r="F137" s="20">
        <v>1611</v>
      </c>
      <c r="G137" s="8">
        <f>VLOOKUP($B137,'County Pop Forecast'!$I$4:$N$72,2,FALSE)</f>
        <v>3.4625545953379522E-3</v>
      </c>
      <c r="H137" s="8">
        <f>VLOOKUP($B137,'County Pop Forecast'!$I$4:$N$72,3,FALSE)</f>
        <v>2.5236575341416323E-3</v>
      </c>
      <c r="I137" s="8">
        <f>VLOOKUP($B137,'County Pop Forecast'!$I$4:$N$72,4,FALSE)</f>
        <v>1.6995158902510799E-3</v>
      </c>
      <c r="J137" s="8">
        <f>VLOOKUP($B137,'County Pop Forecast'!$I$4:$N$72,5,FALSE)</f>
        <v>1.1992338313231432E-3</v>
      </c>
      <c r="K137" s="8">
        <f>VLOOKUP($B137,'County Pop Forecast'!$I$4:$N$72,6,FALSE)</f>
        <v>9.0440948484071804E-4</v>
      </c>
      <c r="M137">
        <f t="shared" si="20"/>
        <v>6</v>
      </c>
    </row>
    <row r="138" spans="1:13" x14ac:dyDescent="0.25">
      <c r="A138" t="s">
        <v>557</v>
      </c>
      <c r="B138" t="s">
        <v>122</v>
      </c>
      <c r="C138" t="s">
        <v>124</v>
      </c>
      <c r="D138" t="str">
        <f t="shared" si="22"/>
        <v>Jennings - Hamilton County</v>
      </c>
      <c r="E138" s="19">
        <v>869</v>
      </c>
      <c r="F138" s="20">
        <v>869</v>
      </c>
      <c r="G138" s="8">
        <f>VLOOKUP($B138,'County Pop Forecast'!$I$4:$N$72,2,FALSE)</f>
        <v>3.4625545953379522E-3</v>
      </c>
      <c r="H138" s="8">
        <f>VLOOKUP($B138,'County Pop Forecast'!$I$4:$N$72,3,FALSE)</f>
        <v>2.5236575341416323E-3</v>
      </c>
      <c r="I138" s="8">
        <f>VLOOKUP($B138,'County Pop Forecast'!$I$4:$N$72,4,FALSE)</f>
        <v>1.6995158902510799E-3</v>
      </c>
      <c r="J138" s="8">
        <f>VLOOKUP($B138,'County Pop Forecast'!$I$4:$N$72,5,FALSE)</f>
        <v>1.1992338313231432E-3</v>
      </c>
      <c r="K138" s="8">
        <f>VLOOKUP($B138,'County Pop Forecast'!$I$4:$N$72,6,FALSE)</f>
        <v>9.0440948484071804E-4</v>
      </c>
      <c r="M138">
        <f t="shared" si="20"/>
        <v>8</v>
      </c>
    </row>
    <row r="139" spans="1:13" x14ac:dyDescent="0.25">
      <c r="A139" t="s">
        <v>557</v>
      </c>
      <c r="B139" t="s">
        <v>122</v>
      </c>
      <c r="C139" t="s">
        <v>125</v>
      </c>
      <c r="D139" t="str">
        <f t="shared" si="22"/>
        <v>White Springs - Hamilton County</v>
      </c>
      <c r="E139" s="19">
        <v>822</v>
      </c>
      <c r="F139" s="20">
        <v>822</v>
      </c>
      <c r="G139" s="8">
        <f>VLOOKUP($B139,'County Pop Forecast'!$I$4:$N$72,2,FALSE)</f>
        <v>3.4625545953379522E-3</v>
      </c>
      <c r="H139" s="8">
        <f>VLOOKUP($B139,'County Pop Forecast'!$I$4:$N$72,3,FALSE)</f>
        <v>2.5236575341416323E-3</v>
      </c>
      <c r="I139" s="8">
        <f>VLOOKUP($B139,'County Pop Forecast'!$I$4:$N$72,4,FALSE)</f>
        <v>1.6995158902510799E-3</v>
      </c>
      <c r="J139" s="8">
        <f>VLOOKUP($B139,'County Pop Forecast'!$I$4:$N$72,5,FALSE)</f>
        <v>1.1992338313231432E-3</v>
      </c>
      <c r="K139" s="8">
        <f>VLOOKUP($B139,'County Pop Forecast'!$I$4:$N$72,6,FALSE)</f>
        <v>9.0440948484071804E-4</v>
      </c>
      <c r="M139">
        <f t="shared" si="20"/>
        <v>13</v>
      </c>
    </row>
    <row r="140" spans="1:13" x14ac:dyDescent="0.25">
      <c r="A140" s="2" t="s">
        <v>544</v>
      </c>
      <c r="B140" t="s">
        <v>122</v>
      </c>
      <c r="C140" t="s">
        <v>485</v>
      </c>
      <c r="D140" t="str">
        <f>C140</f>
        <v>Unincorporated Hamilton County</v>
      </c>
      <c r="E140" s="19">
        <v>10235</v>
      </c>
      <c r="F140" s="20">
        <v>8973</v>
      </c>
      <c r="G140" s="8">
        <f>VLOOKUP($B140,'County Pop Forecast'!$I$4:$N$72,2,FALSE)</f>
        <v>3.4625545953379522E-3</v>
      </c>
      <c r="H140" s="8">
        <f>VLOOKUP($B140,'County Pop Forecast'!$I$4:$N$72,3,FALSE)</f>
        <v>2.5236575341416323E-3</v>
      </c>
      <c r="I140" s="8">
        <f>VLOOKUP($B140,'County Pop Forecast'!$I$4:$N$72,4,FALSE)</f>
        <v>1.6995158902510799E-3</v>
      </c>
      <c r="J140" s="8">
        <f>VLOOKUP($B140,'County Pop Forecast'!$I$4:$N$72,5,FALSE)</f>
        <v>1.1992338313231432E-3</v>
      </c>
      <c r="K140" s="8">
        <f>VLOOKUP($B140,'County Pop Forecast'!$I$4:$N$72,6,FALSE)</f>
        <v>9.0440948484071804E-4</v>
      </c>
      <c r="M140">
        <f t="shared" si="20"/>
        <v>30</v>
      </c>
    </row>
    <row r="141" spans="1:13" x14ac:dyDescent="0.25">
      <c r="A141" t="s">
        <v>557</v>
      </c>
      <c r="B141" t="s">
        <v>126</v>
      </c>
      <c r="C141" t="s">
        <v>127</v>
      </c>
      <c r="D141" t="str">
        <f t="shared" ref="D141:D143" si="23">C141&amp;" - "&amp;B141</f>
        <v>Bowling Green - Hardee County</v>
      </c>
      <c r="E141" s="19">
        <v>2913</v>
      </c>
      <c r="F141" s="20">
        <v>2913</v>
      </c>
      <c r="G141" s="8">
        <f>VLOOKUP($B141,'County Pop Forecast'!$I$4:$N$72,2,FALSE)</f>
        <v>1.529976684837564E-4</v>
      </c>
      <c r="H141" s="8">
        <f>VLOOKUP($B141,'County Pop Forecast'!$I$4:$N$72,3,FALSE)</f>
        <v>1.3832467513386071E-4</v>
      </c>
      <c r="I141" s="8">
        <f>VLOOKUP($B141,'County Pop Forecast'!$I$4:$N$72,4,FALSE)</f>
        <v>1.2368224228676006E-4</v>
      </c>
      <c r="J141" s="8">
        <f>VLOOKUP($B141,'County Pop Forecast'!$I$4:$N$72,5,FALSE)</f>
        <v>1.0906711522462587E-4</v>
      </c>
      <c r="K141" s="8">
        <f>VLOOKUP($B141,'County Pop Forecast'!$I$4:$N$72,6,FALSE)</f>
        <v>1.0174196994117146E-4</v>
      </c>
      <c r="M141">
        <f t="shared" si="20"/>
        <v>13</v>
      </c>
    </row>
    <row r="142" spans="1:13" x14ac:dyDescent="0.25">
      <c r="A142" t="s">
        <v>557</v>
      </c>
      <c r="B142" t="s">
        <v>126</v>
      </c>
      <c r="C142" t="s">
        <v>128</v>
      </c>
      <c r="D142" t="str">
        <f t="shared" si="23"/>
        <v>Wauchula - Hardee County</v>
      </c>
      <c r="E142" s="19">
        <v>5240</v>
      </c>
      <c r="F142" s="20">
        <v>5240</v>
      </c>
      <c r="G142" s="8">
        <f>VLOOKUP($B142,'County Pop Forecast'!$I$4:$N$72,2,FALSE)</f>
        <v>1.529976684837564E-4</v>
      </c>
      <c r="H142" s="8">
        <f>VLOOKUP($B142,'County Pop Forecast'!$I$4:$N$72,3,FALSE)</f>
        <v>1.3832467513386071E-4</v>
      </c>
      <c r="I142" s="8">
        <f>VLOOKUP($B142,'County Pop Forecast'!$I$4:$N$72,4,FALSE)</f>
        <v>1.2368224228676006E-4</v>
      </c>
      <c r="J142" s="8">
        <f>VLOOKUP($B142,'County Pop Forecast'!$I$4:$N$72,5,FALSE)</f>
        <v>1.0906711522462587E-4</v>
      </c>
      <c r="K142" s="8">
        <f>VLOOKUP($B142,'County Pop Forecast'!$I$4:$N$72,6,FALSE)</f>
        <v>1.0174196994117146E-4</v>
      </c>
      <c r="M142">
        <f t="shared" si="20"/>
        <v>8</v>
      </c>
    </row>
    <row r="143" spans="1:13" x14ac:dyDescent="0.25">
      <c r="A143" t="s">
        <v>557</v>
      </c>
      <c r="B143" t="s">
        <v>126</v>
      </c>
      <c r="C143" t="s">
        <v>129</v>
      </c>
      <c r="D143" t="str">
        <f t="shared" si="23"/>
        <v>Zolfo Springs - Hardee County</v>
      </c>
      <c r="E143" s="19">
        <v>1790</v>
      </c>
      <c r="F143" s="20">
        <v>1790</v>
      </c>
      <c r="G143" s="8">
        <f>VLOOKUP($B143,'County Pop Forecast'!$I$4:$N$72,2,FALSE)</f>
        <v>1.529976684837564E-4</v>
      </c>
      <c r="H143" s="8">
        <f>VLOOKUP($B143,'County Pop Forecast'!$I$4:$N$72,3,FALSE)</f>
        <v>1.3832467513386071E-4</v>
      </c>
      <c r="I143" s="8">
        <f>VLOOKUP($B143,'County Pop Forecast'!$I$4:$N$72,4,FALSE)</f>
        <v>1.2368224228676006E-4</v>
      </c>
      <c r="J143" s="8">
        <f>VLOOKUP($B143,'County Pop Forecast'!$I$4:$N$72,5,FALSE)</f>
        <v>1.0906711522462587E-4</v>
      </c>
      <c r="K143" s="8">
        <f>VLOOKUP($B143,'County Pop Forecast'!$I$4:$N$72,6,FALSE)</f>
        <v>1.0174196994117146E-4</v>
      </c>
      <c r="M143">
        <f t="shared" si="20"/>
        <v>13</v>
      </c>
    </row>
    <row r="144" spans="1:13" x14ac:dyDescent="0.25">
      <c r="A144" s="2" t="s">
        <v>544</v>
      </c>
      <c r="B144" t="s">
        <v>126</v>
      </c>
      <c r="C144" t="s">
        <v>486</v>
      </c>
      <c r="D144" t="str">
        <f>C144</f>
        <v>Unincorporated Hardee County</v>
      </c>
      <c r="E144" s="19">
        <v>17500</v>
      </c>
      <c r="F144" s="20">
        <v>15824</v>
      </c>
      <c r="G144" s="8">
        <f>VLOOKUP($B144,'County Pop Forecast'!$I$4:$N$72,2,FALSE)</f>
        <v>1.529976684837564E-4</v>
      </c>
      <c r="H144" s="8">
        <f>VLOOKUP($B144,'County Pop Forecast'!$I$4:$N$72,3,FALSE)</f>
        <v>1.3832467513386071E-4</v>
      </c>
      <c r="I144" s="8">
        <f>VLOOKUP($B144,'County Pop Forecast'!$I$4:$N$72,4,FALSE)</f>
        <v>1.2368224228676006E-4</v>
      </c>
      <c r="J144" s="8">
        <f>VLOOKUP($B144,'County Pop Forecast'!$I$4:$N$72,5,FALSE)</f>
        <v>1.0906711522462587E-4</v>
      </c>
      <c r="K144" s="8">
        <f>VLOOKUP($B144,'County Pop Forecast'!$I$4:$N$72,6,FALSE)</f>
        <v>1.0174196994117146E-4</v>
      </c>
      <c r="M144">
        <f t="shared" si="20"/>
        <v>28</v>
      </c>
    </row>
    <row r="145" spans="1:13" x14ac:dyDescent="0.25">
      <c r="A145" t="s">
        <v>557</v>
      </c>
      <c r="B145" t="s">
        <v>130</v>
      </c>
      <c r="C145" t="s">
        <v>131</v>
      </c>
      <c r="D145" t="str">
        <f t="shared" ref="D145:D146" si="24">C145&amp;" - "&amp;B145</f>
        <v>Clewiston - Hendry County</v>
      </c>
      <c r="E145" s="19">
        <v>8021</v>
      </c>
      <c r="F145" s="20">
        <v>8021</v>
      </c>
      <c r="G145" s="8">
        <f>VLOOKUP($B145,'County Pop Forecast'!$I$4:$N$72,2,FALSE)</f>
        <v>9.3232203840434291E-3</v>
      </c>
      <c r="H145" s="8">
        <f>VLOOKUP($B145,'County Pop Forecast'!$I$4:$N$72,3,FALSE)</f>
        <v>6.8158655429313431E-3</v>
      </c>
      <c r="I145" s="8">
        <f>VLOOKUP($B145,'County Pop Forecast'!$I$4:$N$72,4,FALSE)</f>
        <v>5.2355614882451107E-3</v>
      </c>
      <c r="J145" s="8">
        <f>VLOOKUP($B145,'County Pop Forecast'!$I$4:$N$72,5,FALSE)</f>
        <v>4.4213698518060784E-3</v>
      </c>
      <c r="K145" s="8">
        <f>VLOOKUP($B145,'County Pop Forecast'!$I$4:$N$72,6,FALSE)</f>
        <v>3.8271534815061958E-3</v>
      </c>
      <c r="M145">
        <f t="shared" si="20"/>
        <v>9</v>
      </c>
    </row>
    <row r="146" spans="1:13" x14ac:dyDescent="0.25">
      <c r="A146" t="s">
        <v>557</v>
      </c>
      <c r="B146" t="s">
        <v>130</v>
      </c>
      <c r="C146" t="s">
        <v>132</v>
      </c>
      <c r="D146" t="str">
        <f t="shared" si="24"/>
        <v>LaBelle - Hendry County</v>
      </c>
      <c r="E146" s="19">
        <v>5151</v>
      </c>
      <c r="F146" s="20">
        <v>5151</v>
      </c>
      <c r="G146" s="8">
        <f>VLOOKUP($B146,'County Pop Forecast'!$I$4:$N$72,2,FALSE)</f>
        <v>9.3232203840434291E-3</v>
      </c>
      <c r="H146" s="8">
        <f>VLOOKUP($B146,'County Pop Forecast'!$I$4:$N$72,3,FALSE)</f>
        <v>6.8158655429313431E-3</v>
      </c>
      <c r="I146" s="8">
        <f>VLOOKUP($B146,'County Pop Forecast'!$I$4:$N$72,4,FALSE)</f>
        <v>5.2355614882451107E-3</v>
      </c>
      <c r="J146" s="8">
        <f>VLOOKUP($B146,'County Pop Forecast'!$I$4:$N$72,5,FALSE)</f>
        <v>4.4213698518060784E-3</v>
      </c>
      <c r="K146" s="8">
        <f>VLOOKUP($B146,'County Pop Forecast'!$I$4:$N$72,6,FALSE)</f>
        <v>3.8271534815061958E-3</v>
      </c>
      <c r="M146">
        <f t="shared" si="20"/>
        <v>7</v>
      </c>
    </row>
    <row r="147" spans="1:13" x14ac:dyDescent="0.25">
      <c r="A147" s="2" t="s">
        <v>544</v>
      </c>
      <c r="B147" t="s">
        <v>130</v>
      </c>
      <c r="C147" t="s">
        <v>487</v>
      </c>
      <c r="D147" t="str">
        <f>C147</f>
        <v>Unincorporated Hendry County</v>
      </c>
      <c r="E147" s="19">
        <v>27781</v>
      </c>
      <c r="F147" s="20">
        <v>27781</v>
      </c>
      <c r="G147" s="8">
        <f>VLOOKUP($B147,'County Pop Forecast'!$I$4:$N$72,2,FALSE)</f>
        <v>9.3232203840434291E-3</v>
      </c>
      <c r="H147" s="8">
        <f>VLOOKUP($B147,'County Pop Forecast'!$I$4:$N$72,3,FALSE)</f>
        <v>6.8158655429313431E-3</v>
      </c>
      <c r="I147" s="8">
        <f>VLOOKUP($B147,'County Pop Forecast'!$I$4:$N$72,4,FALSE)</f>
        <v>5.2355614882451107E-3</v>
      </c>
      <c r="J147" s="8">
        <f>VLOOKUP($B147,'County Pop Forecast'!$I$4:$N$72,5,FALSE)</f>
        <v>4.4213698518060784E-3</v>
      </c>
      <c r="K147" s="8">
        <f>VLOOKUP($B147,'County Pop Forecast'!$I$4:$N$72,6,FALSE)</f>
        <v>3.8271534815061958E-3</v>
      </c>
      <c r="M147">
        <f t="shared" si="20"/>
        <v>28</v>
      </c>
    </row>
    <row r="148" spans="1:13" x14ac:dyDescent="0.25">
      <c r="A148" t="s">
        <v>557</v>
      </c>
      <c r="B148" t="s">
        <v>133</v>
      </c>
      <c r="C148" t="s">
        <v>134</v>
      </c>
      <c r="D148" t="str">
        <f t="shared" ref="D148:D149" si="25">C148&amp;" - "&amp;B148</f>
        <v>Brooksville - Hernando County</v>
      </c>
      <c r="E148" s="19">
        <v>8983</v>
      </c>
      <c r="F148" s="20">
        <v>8983</v>
      </c>
      <c r="G148" s="8">
        <f>VLOOKUP($B148,'County Pop Forecast'!$I$4:$N$72,2,FALSE)</f>
        <v>1.4338380923929472E-2</v>
      </c>
      <c r="H148" s="8">
        <f>VLOOKUP($B148,'County Pop Forecast'!$I$4:$N$72,3,FALSE)</f>
        <v>1.1249845418055848E-2</v>
      </c>
      <c r="I148" s="8">
        <f>VLOOKUP($B148,'County Pop Forecast'!$I$4:$N$72,4,FALSE)</f>
        <v>8.3483769906165239E-3</v>
      </c>
      <c r="J148" s="8">
        <f>VLOOKUP($B148,'County Pop Forecast'!$I$4:$N$72,5,FALSE)</f>
        <v>6.5124246416128351E-3</v>
      </c>
      <c r="K148" s="8">
        <f>VLOOKUP($B148,'County Pop Forecast'!$I$4:$N$72,6,FALSE)</f>
        <v>5.49407316290762E-3</v>
      </c>
      <c r="M148">
        <f t="shared" si="20"/>
        <v>11</v>
      </c>
    </row>
    <row r="149" spans="1:13" x14ac:dyDescent="0.25">
      <c r="A149" t="s">
        <v>557</v>
      </c>
      <c r="B149" t="s">
        <v>133</v>
      </c>
      <c r="C149" t="s">
        <v>135</v>
      </c>
      <c r="D149" t="str">
        <f t="shared" si="25"/>
        <v>Weeki Wachee - Hernando County</v>
      </c>
      <c r="E149" s="19">
        <v>9</v>
      </c>
      <c r="F149" s="20">
        <v>9</v>
      </c>
      <c r="G149" s="8">
        <f>VLOOKUP($B149,'County Pop Forecast'!$I$4:$N$72,2,FALSE)</f>
        <v>1.4338380923929472E-2</v>
      </c>
      <c r="H149" s="8">
        <f>VLOOKUP($B149,'County Pop Forecast'!$I$4:$N$72,3,FALSE)</f>
        <v>1.1249845418055848E-2</v>
      </c>
      <c r="I149" s="8">
        <f>VLOOKUP($B149,'County Pop Forecast'!$I$4:$N$72,4,FALSE)</f>
        <v>8.3483769906165239E-3</v>
      </c>
      <c r="J149" s="8">
        <f>VLOOKUP($B149,'County Pop Forecast'!$I$4:$N$72,5,FALSE)</f>
        <v>6.5124246416128351E-3</v>
      </c>
      <c r="K149" s="8">
        <f>VLOOKUP($B149,'County Pop Forecast'!$I$4:$N$72,6,FALSE)</f>
        <v>5.49407316290762E-3</v>
      </c>
      <c r="M149">
        <f t="shared" si="20"/>
        <v>12</v>
      </c>
    </row>
    <row r="150" spans="1:13" x14ac:dyDescent="0.25">
      <c r="A150" s="2" t="s">
        <v>544</v>
      </c>
      <c r="B150" t="s">
        <v>133</v>
      </c>
      <c r="C150" t="s">
        <v>488</v>
      </c>
      <c r="D150" t="str">
        <f>C150</f>
        <v>Unincorporated Hernando County</v>
      </c>
      <c r="E150" s="19">
        <v>183194</v>
      </c>
      <c r="F150" s="20">
        <v>182692</v>
      </c>
      <c r="G150" s="8">
        <f>VLOOKUP($B150,'County Pop Forecast'!$I$4:$N$72,2,FALSE)</f>
        <v>1.4338380923929472E-2</v>
      </c>
      <c r="H150" s="8">
        <f>VLOOKUP($B150,'County Pop Forecast'!$I$4:$N$72,3,FALSE)</f>
        <v>1.1249845418055848E-2</v>
      </c>
      <c r="I150" s="8">
        <f>VLOOKUP($B150,'County Pop Forecast'!$I$4:$N$72,4,FALSE)</f>
        <v>8.3483769906165239E-3</v>
      </c>
      <c r="J150" s="8">
        <f>VLOOKUP($B150,'County Pop Forecast'!$I$4:$N$72,5,FALSE)</f>
        <v>6.5124246416128351E-3</v>
      </c>
      <c r="K150" s="8">
        <f>VLOOKUP($B150,'County Pop Forecast'!$I$4:$N$72,6,FALSE)</f>
        <v>5.49407316290762E-3</v>
      </c>
      <c r="M150">
        <f t="shared" si="20"/>
        <v>30</v>
      </c>
    </row>
    <row r="151" spans="1:13" x14ac:dyDescent="0.25">
      <c r="A151" t="s">
        <v>557</v>
      </c>
      <c r="B151" t="s">
        <v>136</v>
      </c>
      <c r="C151" t="s">
        <v>137</v>
      </c>
      <c r="D151" t="str">
        <f t="shared" ref="D151:D153" si="26">C151&amp;" - "&amp;B151</f>
        <v>Avon Park - Highlands County</v>
      </c>
      <c r="E151" s="19">
        <v>11201</v>
      </c>
      <c r="F151" s="20">
        <v>11201</v>
      </c>
      <c r="G151" s="8">
        <f>VLOOKUP($B151,'County Pop Forecast'!$I$4:$N$72,2,FALSE)</f>
        <v>7.8059060935107283E-3</v>
      </c>
      <c r="H151" s="8">
        <f>VLOOKUP($B151,'County Pop Forecast'!$I$4:$N$72,3,FALSE)</f>
        <v>6.1537251855845465E-3</v>
      </c>
      <c r="I151" s="8">
        <f>VLOOKUP($B151,'County Pop Forecast'!$I$4:$N$72,4,FALSE)</f>
        <v>4.9653492902788088E-3</v>
      </c>
      <c r="J151" s="8">
        <f>VLOOKUP($B151,'County Pop Forecast'!$I$4:$N$72,5,FALSE)</f>
        <v>4.2415322492521668E-3</v>
      </c>
      <c r="K151" s="8">
        <f>VLOOKUP($B151,'County Pop Forecast'!$I$4:$N$72,6,FALSE)</f>
        <v>3.7385040455810703E-3</v>
      </c>
      <c r="M151">
        <f t="shared" si="20"/>
        <v>9</v>
      </c>
    </row>
    <row r="152" spans="1:13" x14ac:dyDescent="0.25">
      <c r="A152" t="s">
        <v>557</v>
      </c>
      <c r="B152" t="s">
        <v>136</v>
      </c>
      <c r="C152" t="s">
        <v>138</v>
      </c>
      <c r="D152" t="str">
        <f t="shared" si="26"/>
        <v>Lake Placid - Highlands County</v>
      </c>
      <c r="E152" s="19">
        <v>2840</v>
      </c>
      <c r="F152" s="20">
        <v>2840</v>
      </c>
      <c r="G152" s="8">
        <f>VLOOKUP($B152,'County Pop Forecast'!$I$4:$N$72,2,FALSE)</f>
        <v>7.8059060935107283E-3</v>
      </c>
      <c r="H152" s="8">
        <f>VLOOKUP($B152,'County Pop Forecast'!$I$4:$N$72,3,FALSE)</f>
        <v>6.1537251855845465E-3</v>
      </c>
      <c r="I152" s="8">
        <f>VLOOKUP($B152,'County Pop Forecast'!$I$4:$N$72,4,FALSE)</f>
        <v>4.9653492902788088E-3</v>
      </c>
      <c r="J152" s="8">
        <f>VLOOKUP($B152,'County Pop Forecast'!$I$4:$N$72,5,FALSE)</f>
        <v>4.2415322492521668E-3</v>
      </c>
      <c r="K152" s="8">
        <f>VLOOKUP($B152,'County Pop Forecast'!$I$4:$N$72,6,FALSE)</f>
        <v>3.7385040455810703E-3</v>
      </c>
      <c r="M152">
        <f t="shared" si="20"/>
        <v>11</v>
      </c>
    </row>
    <row r="153" spans="1:13" x14ac:dyDescent="0.25">
      <c r="A153" t="s">
        <v>557</v>
      </c>
      <c r="B153" t="s">
        <v>136</v>
      </c>
      <c r="C153" t="s">
        <v>139</v>
      </c>
      <c r="D153" t="str">
        <f t="shared" si="26"/>
        <v>Sebring - Highlands County</v>
      </c>
      <c r="E153" s="19">
        <v>11208</v>
      </c>
      <c r="F153" s="20">
        <v>11208</v>
      </c>
      <c r="G153" s="8">
        <f>VLOOKUP($B153,'County Pop Forecast'!$I$4:$N$72,2,FALSE)</f>
        <v>7.8059060935107283E-3</v>
      </c>
      <c r="H153" s="8">
        <f>VLOOKUP($B153,'County Pop Forecast'!$I$4:$N$72,3,FALSE)</f>
        <v>6.1537251855845465E-3</v>
      </c>
      <c r="I153" s="8">
        <f>VLOOKUP($B153,'County Pop Forecast'!$I$4:$N$72,4,FALSE)</f>
        <v>4.9653492902788088E-3</v>
      </c>
      <c r="J153" s="8">
        <f>VLOOKUP($B153,'County Pop Forecast'!$I$4:$N$72,5,FALSE)</f>
        <v>4.2415322492521668E-3</v>
      </c>
      <c r="K153" s="8">
        <f>VLOOKUP($B153,'County Pop Forecast'!$I$4:$N$72,6,FALSE)</f>
        <v>3.7385040455810703E-3</v>
      </c>
      <c r="M153">
        <f t="shared" si="20"/>
        <v>7</v>
      </c>
    </row>
    <row r="154" spans="1:13" x14ac:dyDescent="0.25">
      <c r="A154" s="2" t="s">
        <v>544</v>
      </c>
      <c r="B154" t="s">
        <v>136</v>
      </c>
      <c r="C154" t="s">
        <v>489</v>
      </c>
      <c r="D154" t="str">
        <f>C154</f>
        <v>Unincorporated Highlands County</v>
      </c>
      <c r="E154" s="19">
        <v>79585</v>
      </c>
      <c r="F154" s="20">
        <v>79561</v>
      </c>
      <c r="G154" s="8">
        <f>VLOOKUP($B154,'County Pop Forecast'!$I$4:$N$72,2,FALSE)</f>
        <v>7.8059060935107283E-3</v>
      </c>
      <c r="H154" s="8">
        <f>VLOOKUP($B154,'County Pop Forecast'!$I$4:$N$72,3,FALSE)</f>
        <v>6.1537251855845465E-3</v>
      </c>
      <c r="I154" s="8">
        <f>VLOOKUP($B154,'County Pop Forecast'!$I$4:$N$72,4,FALSE)</f>
        <v>4.9653492902788088E-3</v>
      </c>
      <c r="J154" s="8">
        <f>VLOOKUP($B154,'County Pop Forecast'!$I$4:$N$72,5,FALSE)</f>
        <v>4.2415322492521668E-3</v>
      </c>
      <c r="K154" s="8">
        <f>VLOOKUP($B154,'County Pop Forecast'!$I$4:$N$72,6,FALSE)</f>
        <v>3.7385040455810703E-3</v>
      </c>
      <c r="M154">
        <f t="shared" si="20"/>
        <v>31</v>
      </c>
    </row>
    <row r="155" spans="1:13" x14ac:dyDescent="0.25">
      <c r="A155" t="s">
        <v>557</v>
      </c>
      <c r="B155" t="s">
        <v>449</v>
      </c>
      <c r="C155" t="s">
        <v>140</v>
      </c>
      <c r="D155" t="str">
        <f t="shared" ref="D155:D157" si="27">C155&amp;" - "&amp;B155</f>
        <v>Plant City - Hillsborough County</v>
      </c>
      <c r="E155" s="19">
        <v>39846</v>
      </c>
      <c r="F155" s="20">
        <v>39846</v>
      </c>
      <c r="G155" s="8">
        <f>VLOOKUP($B155,'County Pop Forecast'!$I$4:$N$72,2,FALSE)</f>
        <v>1.7685159137277529E-2</v>
      </c>
      <c r="H155" s="8">
        <f>VLOOKUP($B155,'County Pop Forecast'!$I$4:$N$72,3,FALSE)</f>
        <v>1.3186363823604941E-2</v>
      </c>
      <c r="I155" s="8">
        <f>VLOOKUP($B155,'County Pop Forecast'!$I$4:$N$72,4,FALSE)</f>
        <v>1.0047409338168611E-2</v>
      </c>
      <c r="J155" s="8">
        <f>VLOOKUP($B155,'County Pop Forecast'!$I$4:$N$72,5,FALSE)</f>
        <v>8.3917221542184617E-3</v>
      </c>
      <c r="K155" s="8">
        <f>VLOOKUP($B155,'County Pop Forecast'!$I$4:$N$72,6,FALSE)</f>
        <v>7.2183300369919046E-3</v>
      </c>
      <c r="M155">
        <f t="shared" si="20"/>
        <v>10</v>
      </c>
    </row>
    <row r="156" spans="1:13" x14ac:dyDescent="0.25">
      <c r="A156" t="s">
        <v>557</v>
      </c>
      <c r="B156" t="s">
        <v>449</v>
      </c>
      <c r="C156" t="s">
        <v>450</v>
      </c>
      <c r="D156" t="str">
        <f t="shared" si="27"/>
        <v>Tampa - Hillsborough County</v>
      </c>
      <c r="E156" s="19">
        <v>392953</v>
      </c>
      <c r="F156" s="20">
        <v>392470</v>
      </c>
      <c r="G156" s="8">
        <f>VLOOKUP($B156,'County Pop Forecast'!$I$4:$N$72,2,FALSE)</f>
        <v>1.7685159137277529E-2</v>
      </c>
      <c r="H156" s="8">
        <f>VLOOKUP($B156,'County Pop Forecast'!$I$4:$N$72,3,FALSE)</f>
        <v>1.3186363823604941E-2</v>
      </c>
      <c r="I156" s="8">
        <f>VLOOKUP($B156,'County Pop Forecast'!$I$4:$N$72,4,FALSE)</f>
        <v>1.0047409338168611E-2</v>
      </c>
      <c r="J156" s="8">
        <f>VLOOKUP($B156,'County Pop Forecast'!$I$4:$N$72,5,FALSE)</f>
        <v>8.3917221542184617E-3</v>
      </c>
      <c r="K156" s="8">
        <f>VLOOKUP($B156,'County Pop Forecast'!$I$4:$N$72,6,FALSE)</f>
        <v>7.2183300369919046E-3</v>
      </c>
      <c r="M156">
        <f t="shared" si="20"/>
        <v>5</v>
      </c>
    </row>
    <row r="157" spans="1:13" x14ac:dyDescent="0.25">
      <c r="A157" t="s">
        <v>557</v>
      </c>
      <c r="B157" t="s">
        <v>449</v>
      </c>
      <c r="C157" t="s">
        <v>141</v>
      </c>
      <c r="D157" t="str">
        <f t="shared" si="27"/>
        <v>Temple Terrace - Hillsborough County</v>
      </c>
      <c r="E157" s="19">
        <v>26832</v>
      </c>
      <c r="F157" s="20">
        <v>26832</v>
      </c>
      <c r="G157" s="8">
        <f>VLOOKUP($B157,'County Pop Forecast'!$I$4:$N$72,2,FALSE)</f>
        <v>1.7685159137277529E-2</v>
      </c>
      <c r="H157" s="8">
        <f>VLOOKUP($B157,'County Pop Forecast'!$I$4:$N$72,3,FALSE)</f>
        <v>1.3186363823604941E-2</v>
      </c>
      <c r="I157" s="8">
        <f>VLOOKUP($B157,'County Pop Forecast'!$I$4:$N$72,4,FALSE)</f>
        <v>1.0047409338168611E-2</v>
      </c>
      <c r="J157" s="8">
        <f>VLOOKUP($B157,'County Pop Forecast'!$I$4:$N$72,5,FALSE)</f>
        <v>8.3917221542184617E-3</v>
      </c>
      <c r="K157" s="8">
        <f>VLOOKUP($B157,'County Pop Forecast'!$I$4:$N$72,6,FALSE)</f>
        <v>7.2183300369919046E-3</v>
      </c>
      <c r="M157">
        <f t="shared" si="20"/>
        <v>14</v>
      </c>
    </row>
    <row r="158" spans="1:13" x14ac:dyDescent="0.25">
      <c r="A158" s="2" t="s">
        <v>544</v>
      </c>
      <c r="B158" t="s">
        <v>449</v>
      </c>
      <c r="C158" t="s">
        <v>490</v>
      </c>
      <c r="D158" t="str">
        <f>C158</f>
        <v>Unincorporated Hillsborough County</v>
      </c>
      <c r="E158" s="19">
        <v>1019128</v>
      </c>
      <c r="F158" s="20">
        <v>1018956</v>
      </c>
      <c r="G158" s="8">
        <f>VLOOKUP($B158,'County Pop Forecast'!$I$4:$N$72,2,FALSE)</f>
        <v>1.7685159137277529E-2</v>
      </c>
      <c r="H158" s="8">
        <f>VLOOKUP($B158,'County Pop Forecast'!$I$4:$N$72,3,FALSE)</f>
        <v>1.3186363823604941E-2</v>
      </c>
      <c r="I158" s="8">
        <f>VLOOKUP($B158,'County Pop Forecast'!$I$4:$N$72,4,FALSE)</f>
        <v>1.0047409338168611E-2</v>
      </c>
      <c r="J158" s="8">
        <f>VLOOKUP($B158,'County Pop Forecast'!$I$4:$N$72,5,FALSE)</f>
        <v>8.3917221542184617E-3</v>
      </c>
      <c r="K158" s="8">
        <f>VLOOKUP($B158,'County Pop Forecast'!$I$4:$N$72,6,FALSE)</f>
        <v>7.2183300369919046E-3</v>
      </c>
      <c r="M158">
        <f t="shared" si="20"/>
        <v>34</v>
      </c>
    </row>
    <row r="159" spans="1:13" x14ac:dyDescent="0.25">
      <c r="A159" t="s">
        <v>557</v>
      </c>
      <c r="B159" t="s">
        <v>142</v>
      </c>
      <c r="C159" t="s">
        <v>143</v>
      </c>
      <c r="D159" t="str">
        <f t="shared" ref="D159:D163" si="28">C159&amp;" - "&amp;B159</f>
        <v>Bonifay - Holmes County</v>
      </c>
      <c r="E159" s="19">
        <v>2709</v>
      </c>
      <c r="F159" s="20">
        <v>2709</v>
      </c>
      <c r="G159" s="8">
        <f>VLOOKUP($B159,'County Pop Forecast'!$I$4:$N$72,2,FALSE)</f>
        <v>6.5909760950666474E-4</v>
      </c>
      <c r="H159" s="8">
        <f>VLOOKUP($B159,'County Pop Forecast'!$I$4:$N$72,3,FALSE)</f>
        <v>6.0722542949243064E-4</v>
      </c>
      <c r="I159" s="8">
        <f>VLOOKUP($B159,'County Pop Forecast'!$I$4:$N$72,4,FALSE)</f>
        <v>5.2607576805407952E-4</v>
      </c>
      <c r="J159" s="8">
        <f>VLOOKUP($B159,'County Pop Forecast'!$I$4:$N$72,5,FALSE)</f>
        <v>4.8513433322994182E-4</v>
      </c>
      <c r="K159" s="8">
        <f>VLOOKUP($B159,'County Pop Forecast'!$I$4:$N$72,6,FALSE)</f>
        <v>4.4448852012402007E-4</v>
      </c>
      <c r="M159">
        <f t="shared" si="20"/>
        <v>7</v>
      </c>
    </row>
    <row r="160" spans="1:13" x14ac:dyDescent="0.25">
      <c r="A160" t="s">
        <v>557</v>
      </c>
      <c r="B160" t="s">
        <v>142</v>
      </c>
      <c r="C160" t="s">
        <v>144</v>
      </c>
      <c r="D160" t="str">
        <f t="shared" si="28"/>
        <v>Esto - Holmes County</v>
      </c>
      <c r="E160" s="19">
        <v>367</v>
      </c>
      <c r="F160" s="20">
        <v>367</v>
      </c>
      <c r="G160" s="8">
        <f>VLOOKUP($B160,'County Pop Forecast'!$I$4:$N$72,2,FALSE)</f>
        <v>6.5909760950666474E-4</v>
      </c>
      <c r="H160" s="8">
        <f>VLOOKUP($B160,'County Pop Forecast'!$I$4:$N$72,3,FALSE)</f>
        <v>6.0722542949243064E-4</v>
      </c>
      <c r="I160" s="8">
        <f>VLOOKUP($B160,'County Pop Forecast'!$I$4:$N$72,4,FALSE)</f>
        <v>5.2607576805407952E-4</v>
      </c>
      <c r="J160" s="8">
        <f>VLOOKUP($B160,'County Pop Forecast'!$I$4:$N$72,5,FALSE)</f>
        <v>4.8513433322994182E-4</v>
      </c>
      <c r="K160" s="8">
        <f>VLOOKUP($B160,'County Pop Forecast'!$I$4:$N$72,6,FALSE)</f>
        <v>4.4448852012402007E-4</v>
      </c>
      <c r="M160">
        <f t="shared" si="20"/>
        <v>4</v>
      </c>
    </row>
    <row r="161" spans="1:13" x14ac:dyDescent="0.25">
      <c r="A161" t="s">
        <v>557</v>
      </c>
      <c r="B161" t="s">
        <v>142</v>
      </c>
      <c r="C161" t="s">
        <v>145</v>
      </c>
      <c r="D161" t="str">
        <f t="shared" si="28"/>
        <v>Noma - Holmes County</v>
      </c>
      <c r="E161" s="19">
        <v>182</v>
      </c>
      <c r="F161" s="20">
        <v>182</v>
      </c>
      <c r="G161" s="8">
        <f>VLOOKUP($B161,'County Pop Forecast'!$I$4:$N$72,2,FALSE)</f>
        <v>6.5909760950666474E-4</v>
      </c>
      <c r="H161" s="8">
        <f>VLOOKUP($B161,'County Pop Forecast'!$I$4:$N$72,3,FALSE)</f>
        <v>6.0722542949243064E-4</v>
      </c>
      <c r="I161" s="8">
        <f>VLOOKUP($B161,'County Pop Forecast'!$I$4:$N$72,4,FALSE)</f>
        <v>5.2607576805407952E-4</v>
      </c>
      <c r="J161" s="8">
        <f>VLOOKUP($B161,'County Pop Forecast'!$I$4:$N$72,5,FALSE)</f>
        <v>4.8513433322994182E-4</v>
      </c>
      <c r="K161" s="8">
        <f>VLOOKUP($B161,'County Pop Forecast'!$I$4:$N$72,6,FALSE)</f>
        <v>4.4448852012402007E-4</v>
      </c>
      <c r="M161">
        <f t="shared" si="20"/>
        <v>4</v>
      </c>
    </row>
    <row r="162" spans="1:13" x14ac:dyDescent="0.25">
      <c r="A162" t="s">
        <v>557</v>
      </c>
      <c r="B162" t="s">
        <v>142</v>
      </c>
      <c r="C162" t="s">
        <v>146</v>
      </c>
      <c r="D162" t="str">
        <f t="shared" si="28"/>
        <v>Ponce de Leon - Holmes County</v>
      </c>
      <c r="E162" s="19">
        <v>541</v>
      </c>
      <c r="F162" s="20">
        <v>541</v>
      </c>
      <c r="G162" s="8">
        <f>VLOOKUP($B162,'County Pop Forecast'!$I$4:$N$72,2,FALSE)</f>
        <v>6.5909760950666474E-4</v>
      </c>
      <c r="H162" s="8">
        <f>VLOOKUP($B162,'County Pop Forecast'!$I$4:$N$72,3,FALSE)</f>
        <v>6.0722542949243064E-4</v>
      </c>
      <c r="I162" s="8">
        <f>VLOOKUP($B162,'County Pop Forecast'!$I$4:$N$72,4,FALSE)</f>
        <v>5.2607576805407952E-4</v>
      </c>
      <c r="J162" s="8">
        <f>VLOOKUP($B162,'County Pop Forecast'!$I$4:$N$72,5,FALSE)</f>
        <v>4.8513433322994182E-4</v>
      </c>
      <c r="K162" s="8">
        <f>VLOOKUP($B162,'County Pop Forecast'!$I$4:$N$72,6,FALSE)</f>
        <v>4.4448852012402007E-4</v>
      </c>
      <c r="M162">
        <f t="shared" si="20"/>
        <v>13</v>
      </c>
    </row>
    <row r="163" spans="1:13" x14ac:dyDescent="0.25">
      <c r="A163" t="s">
        <v>557</v>
      </c>
      <c r="B163" t="s">
        <v>142</v>
      </c>
      <c r="C163" t="s">
        <v>147</v>
      </c>
      <c r="D163" t="str">
        <f t="shared" si="28"/>
        <v>Westville - Holmes County</v>
      </c>
      <c r="E163" s="19">
        <v>355</v>
      </c>
      <c r="F163" s="20">
        <v>355</v>
      </c>
      <c r="G163" s="8">
        <f>VLOOKUP($B163,'County Pop Forecast'!$I$4:$N$72,2,FALSE)</f>
        <v>6.5909760950666474E-4</v>
      </c>
      <c r="H163" s="8">
        <f>VLOOKUP($B163,'County Pop Forecast'!$I$4:$N$72,3,FALSE)</f>
        <v>6.0722542949243064E-4</v>
      </c>
      <c r="I163" s="8">
        <f>VLOOKUP($B163,'County Pop Forecast'!$I$4:$N$72,4,FALSE)</f>
        <v>5.2607576805407952E-4</v>
      </c>
      <c r="J163" s="8">
        <f>VLOOKUP($B163,'County Pop Forecast'!$I$4:$N$72,5,FALSE)</f>
        <v>4.8513433322994182E-4</v>
      </c>
      <c r="K163" s="8">
        <f>VLOOKUP($B163,'County Pop Forecast'!$I$4:$N$72,6,FALSE)</f>
        <v>4.4448852012402007E-4</v>
      </c>
      <c r="M163">
        <f t="shared" si="20"/>
        <v>9</v>
      </c>
    </row>
    <row r="164" spans="1:13" x14ac:dyDescent="0.25">
      <c r="A164" s="2" t="s">
        <v>544</v>
      </c>
      <c r="B164" t="s">
        <v>142</v>
      </c>
      <c r="C164" t="s">
        <v>491</v>
      </c>
      <c r="D164" t="str">
        <f>C164</f>
        <v>Unincorporated Holmes County</v>
      </c>
      <c r="E164" s="19">
        <v>15847</v>
      </c>
      <c r="F164" s="20">
        <v>14358</v>
      </c>
      <c r="G164" s="8">
        <f>VLOOKUP($B164,'County Pop Forecast'!$I$4:$N$72,2,FALSE)</f>
        <v>6.5909760950666474E-4</v>
      </c>
      <c r="H164" s="8">
        <f>VLOOKUP($B164,'County Pop Forecast'!$I$4:$N$72,3,FALSE)</f>
        <v>6.0722542949243064E-4</v>
      </c>
      <c r="I164" s="8">
        <f>VLOOKUP($B164,'County Pop Forecast'!$I$4:$N$72,4,FALSE)</f>
        <v>5.2607576805407952E-4</v>
      </c>
      <c r="J164" s="8">
        <f>VLOOKUP($B164,'County Pop Forecast'!$I$4:$N$72,5,FALSE)</f>
        <v>4.8513433322994182E-4</v>
      </c>
      <c r="K164" s="8">
        <f>VLOOKUP($B164,'County Pop Forecast'!$I$4:$N$72,6,FALSE)</f>
        <v>4.4448852012402007E-4</v>
      </c>
      <c r="M164">
        <f t="shared" si="20"/>
        <v>28</v>
      </c>
    </row>
    <row r="165" spans="1:13" x14ac:dyDescent="0.25">
      <c r="A165" t="s">
        <v>557</v>
      </c>
      <c r="B165" t="s">
        <v>148</v>
      </c>
      <c r="C165" t="s">
        <v>149</v>
      </c>
      <c r="D165" t="str">
        <f t="shared" ref="D165:D169" si="29">C165&amp;" - "&amp;B165</f>
        <v>Fellsmere - Indian River County</v>
      </c>
      <c r="E165" s="19">
        <v>5668</v>
      </c>
      <c r="F165" s="20">
        <v>5668</v>
      </c>
      <c r="G165" s="8">
        <f>VLOOKUP($B165,'County Pop Forecast'!$I$4:$N$72,2,FALSE)</f>
        <v>1.5264035937439857E-2</v>
      </c>
      <c r="H165" s="8">
        <f>VLOOKUP($B165,'County Pop Forecast'!$I$4:$N$72,3,FALSE)</f>
        <v>1.1789995115824015E-2</v>
      </c>
      <c r="I165" s="8">
        <f>VLOOKUP($B165,'County Pop Forecast'!$I$4:$N$72,4,FALSE)</f>
        <v>8.9152596629584746E-3</v>
      </c>
      <c r="J165" s="8">
        <f>VLOOKUP($B165,'County Pop Forecast'!$I$4:$N$72,5,FALSE)</f>
        <v>7.244840739714542E-3</v>
      </c>
      <c r="K165" s="8">
        <f>VLOOKUP($B165,'County Pop Forecast'!$I$4:$N$72,6,FALSE)</f>
        <v>6.2327341220718147E-3</v>
      </c>
      <c r="M165">
        <f t="shared" si="20"/>
        <v>9</v>
      </c>
    </row>
    <row r="166" spans="1:13" x14ac:dyDescent="0.25">
      <c r="A166" t="s">
        <v>557</v>
      </c>
      <c r="B166" t="s">
        <v>148</v>
      </c>
      <c r="C166" t="s">
        <v>150</v>
      </c>
      <c r="D166" t="str">
        <f t="shared" si="29"/>
        <v>Indian River Shores - Indian River County</v>
      </c>
      <c r="E166" s="19">
        <v>4378</v>
      </c>
      <c r="F166" s="20">
        <v>4378</v>
      </c>
      <c r="G166" s="8">
        <f>VLOOKUP($B166,'County Pop Forecast'!$I$4:$N$72,2,FALSE)</f>
        <v>1.5264035937439857E-2</v>
      </c>
      <c r="H166" s="8">
        <f>VLOOKUP($B166,'County Pop Forecast'!$I$4:$N$72,3,FALSE)</f>
        <v>1.1789995115824015E-2</v>
      </c>
      <c r="I166" s="8">
        <f>VLOOKUP($B166,'County Pop Forecast'!$I$4:$N$72,4,FALSE)</f>
        <v>8.9152596629584746E-3</v>
      </c>
      <c r="J166" s="8">
        <f>VLOOKUP($B166,'County Pop Forecast'!$I$4:$N$72,5,FALSE)</f>
        <v>7.244840739714542E-3</v>
      </c>
      <c r="K166" s="8">
        <f>VLOOKUP($B166,'County Pop Forecast'!$I$4:$N$72,6,FALSE)</f>
        <v>6.2327341220718147E-3</v>
      </c>
      <c r="M166">
        <f t="shared" si="20"/>
        <v>19</v>
      </c>
    </row>
    <row r="167" spans="1:13" x14ac:dyDescent="0.25">
      <c r="A167" t="s">
        <v>557</v>
      </c>
      <c r="B167" t="s">
        <v>148</v>
      </c>
      <c r="C167" t="s">
        <v>151</v>
      </c>
      <c r="D167" t="str">
        <f t="shared" si="29"/>
        <v>Orchid - Indian River County</v>
      </c>
      <c r="E167" s="19">
        <v>428</v>
      </c>
      <c r="F167" s="20">
        <v>428</v>
      </c>
      <c r="G167" s="8">
        <f>VLOOKUP($B167,'County Pop Forecast'!$I$4:$N$72,2,FALSE)</f>
        <v>1.5264035937439857E-2</v>
      </c>
      <c r="H167" s="8">
        <f>VLOOKUP($B167,'County Pop Forecast'!$I$4:$N$72,3,FALSE)</f>
        <v>1.1789995115824015E-2</v>
      </c>
      <c r="I167" s="8">
        <f>VLOOKUP($B167,'County Pop Forecast'!$I$4:$N$72,4,FALSE)</f>
        <v>8.9152596629584746E-3</v>
      </c>
      <c r="J167" s="8">
        <f>VLOOKUP($B167,'County Pop Forecast'!$I$4:$N$72,5,FALSE)</f>
        <v>7.244840739714542E-3</v>
      </c>
      <c r="K167" s="8">
        <f>VLOOKUP($B167,'County Pop Forecast'!$I$4:$N$72,6,FALSE)</f>
        <v>6.2327341220718147E-3</v>
      </c>
      <c r="M167">
        <f t="shared" si="20"/>
        <v>6</v>
      </c>
    </row>
    <row r="168" spans="1:13" x14ac:dyDescent="0.25">
      <c r="A168" t="s">
        <v>557</v>
      </c>
      <c r="B168" t="s">
        <v>148</v>
      </c>
      <c r="C168" t="s">
        <v>152</v>
      </c>
      <c r="D168" t="str">
        <f t="shared" si="29"/>
        <v>Sebastian - Indian River County</v>
      </c>
      <c r="E168" s="19">
        <v>25658</v>
      </c>
      <c r="F168" s="20">
        <v>25658</v>
      </c>
      <c r="G168" s="8">
        <f>VLOOKUP($B168,'County Pop Forecast'!$I$4:$N$72,2,FALSE)</f>
        <v>1.5264035937439857E-2</v>
      </c>
      <c r="H168" s="8">
        <f>VLOOKUP($B168,'County Pop Forecast'!$I$4:$N$72,3,FALSE)</f>
        <v>1.1789995115824015E-2</v>
      </c>
      <c r="I168" s="8">
        <f>VLOOKUP($B168,'County Pop Forecast'!$I$4:$N$72,4,FALSE)</f>
        <v>8.9152596629584746E-3</v>
      </c>
      <c r="J168" s="8">
        <f>VLOOKUP($B168,'County Pop Forecast'!$I$4:$N$72,5,FALSE)</f>
        <v>7.244840739714542E-3</v>
      </c>
      <c r="K168" s="8">
        <f>VLOOKUP($B168,'County Pop Forecast'!$I$4:$N$72,6,FALSE)</f>
        <v>6.2327341220718147E-3</v>
      </c>
      <c r="M168">
        <f t="shared" si="20"/>
        <v>9</v>
      </c>
    </row>
    <row r="169" spans="1:13" x14ac:dyDescent="0.25">
      <c r="A169" t="s">
        <v>557</v>
      </c>
      <c r="B169" t="s">
        <v>148</v>
      </c>
      <c r="C169" t="s">
        <v>492</v>
      </c>
      <c r="D169" t="str">
        <f t="shared" si="29"/>
        <v>Vero Beach - Indian River County</v>
      </c>
      <c r="E169" s="19">
        <v>16869</v>
      </c>
      <c r="F169" s="20">
        <v>16869</v>
      </c>
      <c r="G169" s="8">
        <f>VLOOKUP($B169,'County Pop Forecast'!$I$4:$N$72,2,FALSE)</f>
        <v>1.5264035937439857E-2</v>
      </c>
      <c r="H169" s="8">
        <f>VLOOKUP($B169,'County Pop Forecast'!$I$4:$N$72,3,FALSE)</f>
        <v>1.1789995115824015E-2</v>
      </c>
      <c r="I169" s="8">
        <f>VLOOKUP($B169,'County Pop Forecast'!$I$4:$N$72,4,FALSE)</f>
        <v>8.9152596629584746E-3</v>
      </c>
      <c r="J169" s="8">
        <f>VLOOKUP($B169,'County Pop Forecast'!$I$4:$N$72,5,FALSE)</f>
        <v>7.244840739714542E-3</v>
      </c>
      <c r="K169" s="8">
        <f>VLOOKUP($B169,'County Pop Forecast'!$I$4:$N$72,6,FALSE)</f>
        <v>6.2327341220718147E-3</v>
      </c>
      <c r="M169">
        <f t="shared" si="20"/>
        <v>10</v>
      </c>
    </row>
    <row r="170" spans="1:13" x14ac:dyDescent="0.25">
      <c r="A170" s="2" t="s">
        <v>544</v>
      </c>
      <c r="B170" t="s">
        <v>148</v>
      </c>
      <c r="C170" t="s">
        <v>571</v>
      </c>
      <c r="D170" t="str">
        <f>C170</f>
        <v>Unincorporated Indian River County</v>
      </c>
      <c r="E170" s="19">
        <v>105833</v>
      </c>
      <c r="F170" s="20">
        <v>105833</v>
      </c>
      <c r="G170" s="8">
        <f>VLOOKUP($B170,'County Pop Forecast'!$I$4:$N$72,2,FALSE)</f>
        <v>1.5264035937439857E-2</v>
      </c>
      <c r="H170" s="8">
        <f>VLOOKUP($B170,'County Pop Forecast'!$I$4:$N$72,3,FALSE)</f>
        <v>1.1789995115824015E-2</v>
      </c>
      <c r="I170" s="8">
        <f>VLOOKUP($B170,'County Pop Forecast'!$I$4:$N$72,4,FALSE)</f>
        <v>8.9152596629584746E-3</v>
      </c>
      <c r="J170" s="8">
        <f>VLOOKUP($B170,'County Pop Forecast'!$I$4:$N$72,5,FALSE)</f>
        <v>7.244840739714542E-3</v>
      </c>
      <c r="K170" s="8">
        <f>VLOOKUP($B170,'County Pop Forecast'!$I$4:$N$72,6,FALSE)</f>
        <v>6.2327341220718147E-3</v>
      </c>
      <c r="M170">
        <f t="shared" si="20"/>
        <v>34</v>
      </c>
    </row>
    <row r="171" spans="1:13" x14ac:dyDescent="0.25">
      <c r="A171" t="s">
        <v>557</v>
      </c>
      <c r="B171" t="s">
        <v>451</v>
      </c>
      <c r="C171" t="s">
        <v>153</v>
      </c>
      <c r="D171" t="str">
        <f t="shared" ref="D171:D181" si="30">C171&amp;" - "&amp;B171</f>
        <v>Alford - Jackson County</v>
      </c>
      <c r="E171" s="19">
        <v>490</v>
      </c>
      <c r="F171" s="20">
        <v>490</v>
      </c>
      <c r="G171" s="8">
        <f>VLOOKUP($B171,'County Pop Forecast'!$I$4:$N$72,2,FALSE)</f>
        <v>2.1756712395433198E-3</v>
      </c>
      <c r="H171" s="8">
        <f>VLOOKUP($B171,'County Pop Forecast'!$I$4:$N$72,3,FALSE)</f>
        <v>1.7393102239977587E-3</v>
      </c>
      <c r="I171" s="8">
        <f>VLOOKUP($B171,'County Pop Forecast'!$I$4:$N$72,4,FALSE)</f>
        <v>8.9930092487477964E-4</v>
      </c>
      <c r="J171" s="8">
        <f>VLOOKUP($B171,'County Pop Forecast'!$I$4:$N$72,5,FALSE)</f>
        <v>4.438546743164018E-4</v>
      </c>
      <c r="K171" s="8">
        <f>VLOOKUP($B171,'County Pop Forecast'!$I$4:$N$72,6,FALSE)</f>
        <v>1.7975011716542255E-4</v>
      </c>
      <c r="M171">
        <f t="shared" si="20"/>
        <v>6</v>
      </c>
    </row>
    <row r="172" spans="1:13" x14ac:dyDescent="0.25">
      <c r="A172" t="s">
        <v>557</v>
      </c>
      <c r="B172" t="s">
        <v>451</v>
      </c>
      <c r="C172" t="s">
        <v>154</v>
      </c>
      <c r="D172" t="str">
        <f t="shared" si="30"/>
        <v>Bascom - Jackson County</v>
      </c>
      <c r="E172" s="19">
        <v>120</v>
      </c>
      <c r="F172" s="20">
        <v>120</v>
      </c>
      <c r="G172" s="8">
        <f>VLOOKUP($B172,'County Pop Forecast'!$I$4:$N$72,2,FALSE)</f>
        <v>2.1756712395433198E-3</v>
      </c>
      <c r="H172" s="8">
        <f>VLOOKUP($B172,'County Pop Forecast'!$I$4:$N$72,3,FALSE)</f>
        <v>1.7393102239977587E-3</v>
      </c>
      <c r="I172" s="8">
        <f>VLOOKUP($B172,'County Pop Forecast'!$I$4:$N$72,4,FALSE)</f>
        <v>8.9930092487477964E-4</v>
      </c>
      <c r="J172" s="8">
        <f>VLOOKUP($B172,'County Pop Forecast'!$I$4:$N$72,5,FALSE)</f>
        <v>4.438546743164018E-4</v>
      </c>
      <c r="K172" s="8">
        <f>VLOOKUP($B172,'County Pop Forecast'!$I$4:$N$72,6,FALSE)</f>
        <v>1.7975011716542255E-4</v>
      </c>
      <c r="M172">
        <f t="shared" si="20"/>
        <v>6</v>
      </c>
    </row>
    <row r="173" spans="1:13" x14ac:dyDescent="0.25">
      <c r="A173" t="s">
        <v>557</v>
      </c>
      <c r="B173" t="s">
        <v>451</v>
      </c>
      <c r="C173" t="s">
        <v>155</v>
      </c>
      <c r="D173" t="str">
        <f t="shared" si="30"/>
        <v>Campbellton - Jackson County</v>
      </c>
      <c r="E173" s="19">
        <v>214</v>
      </c>
      <c r="F173" s="20">
        <v>214</v>
      </c>
      <c r="G173" s="8">
        <f>VLOOKUP($B173,'County Pop Forecast'!$I$4:$N$72,2,FALSE)</f>
        <v>2.1756712395433198E-3</v>
      </c>
      <c r="H173" s="8">
        <f>VLOOKUP($B173,'County Pop Forecast'!$I$4:$N$72,3,FALSE)</f>
        <v>1.7393102239977587E-3</v>
      </c>
      <c r="I173" s="8">
        <f>VLOOKUP($B173,'County Pop Forecast'!$I$4:$N$72,4,FALSE)</f>
        <v>8.9930092487477964E-4</v>
      </c>
      <c r="J173" s="8">
        <f>VLOOKUP($B173,'County Pop Forecast'!$I$4:$N$72,5,FALSE)</f>
        <v>4.438546743164018E-4</v>
      </c>
      <c r="K173" s="8">
        <f>VLOOKUP($B173,'County Pop Forecast'!$I$4:$N$72,6,FALSE)</f>
        <v>1.7975011716542255E-4</v>
      </c>
      <c r="M173">
        <f t="shared" si="20"/>
        <v>11</v>
      </c>
    </row>
    <row r="174" spans="1:13" x14ac:dyDescent="0.25">
      <c r="A174" t="s">
        <v>557</v>
      </c>
      <c r="B174" t="s">
        <v>451</v>
      </c>
      <c r="C174" t="s">
        <v>156</v>
      </c>
      <c r="D174" t="str">
        <f t="shared" si="30"/>
        <v>Cottondale - Jackson County</v>
      </c>
      <c r="E174" s="19">
        <v>861</v>
      </c>
      <c r="F174" s="20">
        <v>861</v>
      </c>
      <c r="G174" s="8">
        <f>VLOOKUP($B174,'County Pop Forecast'!$I$4:$N$72,2,FALSE)</f>
        <v>2.1756712395433198E-3</v>
      </c>
      <c r="H174" s="8">
        <f>VLOOKUP($B174,'County Pop Forecast'!$I$4:$N$72,3,FALSE)</f>
        <v>1.7393102239977587E-3</v>
      </c>
      <c r="I174" s="8">
        <f>VLOOKUP($B174,'County Pop Forecast'!$I$4:$N$72,4,FALSE)</f>
        <v>8.9930092487477964E-4</v>
      </c>
      <c r="J174" s="8">
        <f>VLOOKUP($B174,'County Pop Forecast'!$I$4:$N$72,5,FALSE)</f>
        <v>4.438546743164018E-4</v>
      </c>
      <c r="K174" s="8">
        <f>VLOOKUP($B174,'County Pop Forecast'!$I$4:$N$72,6,FALSE)</f>
        <v>1.7975011716542255E-4</v>
      </c>
      <c r="M174">
        <f t="shared" si="20"/>
        <v>10</v>
      </c>
    </row>
    <row r="175" spans="1:13" x14ac:dyDescent="0.25">
      <c r="A175" t="s">
        <v>557</v>
      </c>
      <c r="B175" t="s">
        <v>451</v>
      </c>
      <c r="C175" t="s">
        <v>157</v>
      </c>
      <c r="D175" t="str">
        <f t="shared" si="30"/>
        <v>Graceville - Jackson County</v>
      </c>
      <c r="E175" s="19">
        <v>2224</v>
      </c>
      <c r="F175" s="20">
        <v>2224</v>
      </c>
      <c r="G175" s="8">
        <f>VLOOKUP($B175,'County Pop Forecast'!$I$4:$N$72,2,FALSE)</f>
        <v>2.1756712395433198E-3</v>
      </c>
      <c r="H175" s="8">
        <f>VLOOKUP($B175,'County Pop Forecast'!$I$4:$N$72,3,FALSE)</f>
        <v>1.7393102239977587E-3</v>
      </c>
      <c r="I175" s="8">
        <f>VLOOKUP($B175,'County Pop Forecast'!$I$4:$N$72,4,FALSE)</f>
        <v>8.9930092487477964E-4</v>
      </c>
      <c r="J175" s="8">
        <f>VLOOKUP($B175,'County Pop Forecast'!$I$4:$N$72,5,FALSE)</f>
        <v>4.438546743164018E-4</v>
      </c>
      <c r="K175" s="8">
        <f>VLOOKUP($B175,'County Pop Forecast'!$I$4:$N$72,6,FALSE)</f>
        <v>1.7975011716542255E-4</v>
      </c>
      <c r="M175">
        <f t="shared" si="20"/>
        <v>10</v>
      </c>
    </row>
    <row r="176" spans="1:13" x14ac:dyDescent="0.25">
      <c r="A176" t="s">
        <v>557</v>
      </c>
      <c r="B176" t="s">
        <v>451</v>
      </c>
      <c r="C176" t="s">
        <v>158</v>
      </c>
      <c r="D176" t="str">
        <f t="shared" si="30"/>
        <v>Grand Ridge - Jackson County</v>
      </c>
      <c r="E176" s="19">
        <v>835</v>
      </c>
      <c r="F176" s="20">
        <v>835</v>
      </c>
      <c r="G176" s="8">
        <f>VLOOKUP($B176,'County Pop Forecast'!$I$4:$N$72,2,FALSE)</f>
        <v>2.1756712395433198E-3</v>
      </c>
      <c r="H176" s="8">
        <f>VLOOKUP($B176,'County Pop Forecast'!$I$4:$N$72,3,FALSE)</f>
        <v>1.7393102239977587E-3</v>
      </c>
      <c r="I176" s="8">
        <f>VLOOKUP($B176,'County Pop Forecast'!$I$4:$N$72,4,FALSE)</f>
        <v>8.9930092487477964E-4</v>
      </c>
      <c r="J176" s="8">
        <f>VLOOKUP($B176,'County Pop Forecast'!$I$4:$N$72,5,FALSE)</f>
        <v>4.438546743164018E-4</v>
      </c>
      <c r="K176" s="8">
        <f>VLOOKUP($B176,'County Pop Forecast'!$I$4:$N$72,6,FALSE)</f>
        <v>1.7975011716542255E-4</v>
      </c>
      <c r="M176">
        <f t="shared" si="20"/>
        <v>11</v>
      </c>
    </row>
    <row r="177" spans="1:13" x14ac:dyDescent="0.25">
      <c r="A177" t="s">
        <v>557</v>
      </c>
      <c r="B177" t="s">
        <v>451</v>
      </c>
      <c r="C177" t="s">
        <v>159</v>
      </c>
      <c r="D177" t="str">
        <f t="shared" si="30"/>
        <v>Greenwood - Jackson County</v>
      </c>
      <c r="E177" s="19">
        <v>677</v>
      </c>
      <c r="F177" s="20">
        <v>677</v>
      </c>
      <c r="G177" s="8">
        <f>VLOOKUP($B177,'County Pop Forecast'!$I$4:$N$72,2,FALSE)</f>
        <v>2.1756712395433198E-3</v>
      </c>
      <c r="H177" s="8">
        <f>VLOOKUP($B177,'County Pop Forecast'!$I$4:$N$72,3,FALSE)</f>
        <v>1.7393102239977587E-3</v>
      </c>
      <c r="I177" s="8">
        <f>VLOOKUP($B177,'County Pop Forecast'!$I$4:$N$72,4,FALSE)</f>
        <v>8.9930092487477964E-4</v>
      </c>
      <c r="J177" s="8">
        <f>VLOOKUP($B177,'County Pop Forecast'!$I$4:$N$72,5,FALSE)</f>
        <v>4.438546743164018E-4</v>
      </c>
      <c r="K177" s="8">
        <f>VLOOKUP($B177,'County Pop Forecast'!$I$4:$N$72,6,FALSE)</f>
        <v>1.7975011716542255E-4</v>
      </c>
      <c r="M177">
        <f t="shared" si="20"/>
        <v>9</v>
      </c>
    </row>
    <row r="178" spans="1:13" x14ac:dyDescent="0.25">
      <c r="A178" t="s">
        <v>557</v>
      </c>
      <c r="B178" t="s">
        <v>451</v>
      </c>
      <c r="C178" t="s">
        <v>160</v>
      </c>
      <c r="D178" t="str">
        <f t="shared" si="30"/>
        <v>Jacob City - Jackson County</v>
      </c>
      <c r="E178" s="19">
        <v>274</v>
      </c>
      <c r="F178" s="20">
        <v>274</v>
      </c>
      <c r="G178" s="8">
        <f>VLOOKUP($B178,'County Pop Forecast'!$I$4:$N$72,2,FALSE)</f>
        <v>2.1756712395433198E-3</v>
      </c>
      <c r="H178" s="8">
        <f>VLOOKUP($B178,'County Pop Forecast'!$I$4:$N$72,3,FALSE)</f>
        <v>1.7393102239977587E-3</v>
      </c>
      <c r="I178" s="8">
        <f>VLOOKUP($B178,'County Pop Forecast'!$I$4:$N$72,4,FALSE)</f>
        <v>8.9930092487477964E-4</v>
      </c>
      <c r="J178" s="8">
        <f>VLOOKUP($B178,'County Pop Forecast'!$I$4:$N$72,5,FALSE)</f>
        <v>4.438546743164018E-4</v>
      </c>
      <c r="K178" s="8">
        <f>VLOOKUP($B178,'County Pop Forecast'!$I$4:$N$72,6,FALSE)</f>
        <v>1.7975011716542255E-4</v>
      </c>
      <c r="M178">
        <f t="shared" si="20"/>
        <v>10</v>
      </c>
    </row>
    <row r="179" spans="1:13" x14ac:dyDescent="0.25">
      <c r="A179" t="s">
        <v>557</v>
      </c>
      <c r="B179" t="s">
        <v>451</v>
      </c>
      <c r="C179" t="s">
        <v>161</v>
      </c>
      <c r="D179" t="str">
        <f t="shared" si="30"/>
        <v>Malone - Jackson County</v>
      </c>
      <c r="E179" s="19">
        <v>1777</v>
      </c>
      <c r="F179" s="20">
        <v>430</v>
      </c>
      <c r="G179" s="8">
        <f>VLOOKUP($B179,'County Pop Forecast'!$I$4:$N$72,2,FALSE)</f>
        <v>2.1756712395433198E-3</v>
      </c>
      <c r="H179" s="8">
        <f>VLOOKUP($B179,'County Pop Forecast'!$I$4:$N$72,3,FALSE)</f>
        <v>1.7393102239977587E-3</v>
      </c>
      <c r="I179" s="8">
        <f>VLOOKUP($B179,'County Pop Forecast'!$I$4:$N$72,4,FALSE)</f>
        <v>8.9930092487477964E-4</v>
      </c>
      <c r="J179" s="8">
        <f>VLOOKUP($B179,'County Pop Forecast'!$I$4:$N$72,5,FALSE)</f>
        <v>4.438546743164018E-4</v>
      </c>
      <c r="K179" s="8">
        <f>VLOOKUP($B179,'County Pop Forecast'!$I$4:$N$72,6,FALSE)</f>
        <v>1.7975011716542255E-4</v>
      </c>
      <c r="M179">
        <f t="shared" si="20"/>
        <v>6</v>
      </c>
    </row>
    <row r="180" spans="1:13" x14ac:dyDescent="0.25">
      <c r="A180" t="s">
        <v>557</v>
      </c>
      <c r="B180" t="s">
        <v>451</v>
      </c>
      <c r="C180" t="s">
        <v>452</v>
      </c>
      <c r="D180" t="str">
        <f t="shared" si="30"/>
        <v>Marianna - Jackson County</v>
      </c>
      <c r="E180" s="19">
        <v>6215</v>
      </c>
      <c r="F180" s="20">
        <v>5891</v>
      </c>
      <c r="G180" s="8">
        <f>VLOOKUP($B180,'County Pop Forecast'!$I$4:$N$72,2,FALSE)</f>
        <v>2.1756712395433198E-3</v>
      </c>
      <c r="H180" s="8">
        <f>VLOOKUP($B180,'County Pop Forecast'!$I$4:$N$72,3,FALSE)</f>
        <v>1.7393102239977587E-3</v>
      </c>
      <c r="I180" s="8">
        <f>VLOOKUP($B180,'County Pop Forecast'!$I$4:$N$72,4,FALSE)</f>
        <v>8.9930092487477964E-4</v>
      </c>
      <c r="J180" s="8">
        <f>VLOOKUP($B180,'County Pop Forecast'!$I$4:$N$72,5,FALSE)</f>
        <v>4.438546743164018E-4</v>
      </c>
      <c r="K180" s="8">
        <f>VLOOKUP($B180,'County Pop Forecast'!$I$4:$N$72,6,FALSE)</f>
        <v>1.7975011716542255E-4</v>
      </c>
      <c r="M180">
        <f t="shared" si="20"/>
        <v>8</v>
      </c>
    </row>
    <row r="181" spans="1:13" x14ac:dyDescent="0.25">
      <c r="A181" t="s">
        <v>557</v>
      </c>
      <c r="B181" t="s">
        <v>451</v>
      </c>
      <c r="C181" t="s">
        <v>162</v>
      </c>
      <c r="D181" t="str">
        <f t="shared" si="30"/>
        <v>Sneads - Jackson County</v>
      </c>
      <c r="E181" s="19">
        <v>1701</v>
      </c>
      <c r="F181" s="20">
        <v>1701</v>
      </c>
      <c r="G181" s="8">
        <f>VLOOKUP($B181,'County Pop Forecast'!$I$4:$N$72,2,FALSE)</f>
        <v>2.1756712395433198E-3</v>
      </c>
      <c r="H181" s="8">
        <f>VLOOKUP($B181,'County Pop Forecast'!$I$4:$N$72,3,FALSE)</f>
        <v>1.7393102239977587E-3</v>
      </c>
      <c r="I181" s="8">
        <f>VLOOKUP($B181,'County Pop Forecast'!$I$4:$N$72,4,FALSE)</f>
        <v>8.9930092487477964E-4</v>
      </c>
      <c r="J181" s="8">
        <f>VLOOKUP($B181,'County Pop Forecast'!$I$4:$N$72,5,FALSE)</f>
        <v>4.438546743164018E-4</v>
      </c>
      <c r="K181" s="8">
        <f>VLOOKUP($B181,'County Pop Forecast'!$I$4:$N$72,6,FALSE)</f>
        <v>1.7975011716542255E-4</v>
      </c>
      <c r="M181">
        <f t="shared" si="20"/>
        <v>6</v>
      </c>
    </row>
    <row r="182" spans="1:13" x14ac:dyDescent="0.25">
      <c r="A182" s="2" t="s">
        <v>544</v>
      </c>
      <c r="B182" t="s">
        <v>451</v>
      </c>
      <c r="C182" t="s">
        <v>493</v>
      </c>
      <c r="D182" t="str">
        <f>C182</f>
        <v>Unincorporated Jackson County</v>
      </c>
      <c r="E182" s="19">
        <v>31199</v>
      </c>
      <c r="F182" s="20">
        <v>27300</v>
      </c>
      <c r="G182" s="8">
        <f>VLOOKUP($B182,'County Pop Forecast'!$I$4:$N$72,2,FALSE)</f>
        <v>2.1756712395433198E-3</v>
      </c>
      <c r="H182" s="8">
        <f>VLOOKUP($B182,'County Pop Forecast'!$I$4:$N$72,3,FALSE)</f>
        <v>1.7393102239977587E-3</v>
      </c>
      <c r="I182" s="8">
        <f>VLOOKUP($B182,'County Pop Forecast'!$I$4:$N$72,4,FALSE)</f>
        <v>8.9930092487477964E-4</v>
      </c>
      <c r="J182" s="8">
        <f>VLOOKUP($B182,'County Pop Forecast'!$I$4:$N$72,5,FALSE)</f>
        <v>4.438546743164018E-4</v>
      </c>
      <c r="K182" s="8">
        <f>VLOOKUP($B182,'County Pop Forecast'!$I$4:$N$72,6,FALSE)</f>
        <v>1.7975011716542255E-4</v>
      </c>
      <c r="M182">
        <f t="shared" si="20"/>
        <v>29</v>
      </c>
    </row>
    <row r="183" spans="1:13" x14ac:dyDescent="0.25">
      <c r="A183" t="s">
        <v>557</v>
      </c>
      <c r="B183" t="s">
        <v>163</v>
      </c>
      <c r="C183" t="s">
        <v>164</v>
      </c>
      <c r="D183" t="str">
        <f>C183&amp;" - "&amp;B183</f>
        <v>Monticello - Jefferson County</v>
      </c>
      <c r="E183" s="19">
        <v>2437</v>
      </c>
      <c r="F183" s="20">
        <v>2437</v>
      </c>
      <c r="G183" s="8">
        <f>VLOOKUP($B183,'County Pop Forecast'!$I$4:$N$72,2,FALSE)</f>
        <v>2.2684124854472909E-3</v>
      </c>
      <c r="H183" s="8">
        <f>VLOOKUP($B183,'County Pop Forecast'!$I$4:$N$72,3,FALSE)</f>
        <v>2.0522816015982048E-3</v>
      </c>
      <c r="I183" s="8">
        <f>VLOOKUP($B183,'County Pop Forecast'!$I$4:$N$72,4,FALSE)</f>
        <v>1.8290326842029803E-3</v>
      </c>
      <c r="J183" s="8">
        <f>VLOOKUP($B183,'County Pop Forecast'!$I$4:$N$72,5,FALSE)</f>
        <v>1.6384943998866142E-3</v>
      </c>
      <c r="K183" s="8">
        <f>VLOOKUP($B183,'County Pop Forecast'!$I$4:$N$72,6,FALSE)</f>
        <v>1.5189336286718369E-3</v>
      </c>
      <c r="M183">
        <f t="shared" si="20"/>
        <v>10</v>
      </c>
    </row>
    <row r="184" spans="1:13" x14ac:dyDescent="0.25">
      <c r="A184" s="2" t="s">
        <v>544</v>
      </c>
      <c r="B184" t="s">
        <v>163</v>
      </c>
      <c r="C184" t="s">
        <v>494</v>
      </c>
      <c r="D184" t="str">
        <f>C184</f>
        <v>Unincorporated Jefferson County</v>
      </c>
      <c r="E184" s="19">
        <v>11957</v>
      </c>
      <c r="F184" s="20">
        <v>11127</v>
      </c>
      <c r="G184" s="8">
        <f>VLOOKUP($B184,'County Pop Forecast'!$I$4:$N$72,2,FALSE)</f>
        <v>2.2684124854472909E-3</v>
      </c>
      <c r="H184" s="8">
        <f>VLOOKUP($B184,'County Pop Forecast'!$I$4:$N$72,3,FALSE)</f>
        <v>2.0522816015982048E-3</v>
      </c>
      <c r="I184" s="8">
        <f>VLOOKUP($B184,'County Pop Forecast'!$I$4:$N$72,4,FALSE)</f>
        <v>1.8290326842029803E-3</v>
      </c>
      <c r="J184" s="8">
        <f>VLOOKUP($B184,'County Pop Forecast'!$I$4:$N$72,5,FALSE)</f>
        <v>1.6384943998866142E-3</v>
      </c>
      <c r="K184" s="8">
        <f>VLOOKUP($B184,'County Pop Forecast'!$I$4:$N$72,6,FALSE)</f>
        <v>1.5189336286718369E-3</v>
      </c>
      <c r="M184">
        <f t="shared" si="20"/>
        <v>31</v>
      </c>
    </row>
    <row r="185" spans="1:13" x14ac:dyDescent="0.25">
      <c r="A185" t="s">
        <v>557</v>
      </c>
      <c r="B185" t="s">
        <v>165</v>
      </c>
      <c r="C185" t="s">
        <v>166</v>
      </c>
      <c r="D185" t="str">
        <f>C185&amp;" - "&amp;B185</f>
        <v>Mayo - Lafayette County</v>
      </c>
      <c r="E185" s="19">
        <v>1217</v>
      </c>
      <c r="F185" s="20">
        <v>1217</v>
      </c>
      <c r="G185" s="8">
        <f>VLOOKUP($B185,'County Pop Forecast'!$I$4:$N$72,2,FALSE)</f>
        <v>8.0176939608296305E-3</v>
      </c>
      <c r="H185" s="8">
        <f>VLOOKUP($B185,'County Pop Forecast'!$I$4:$N$72,3,FALSE)</f>
        <v>6.4617270225328927E-3</v>
      </c>
      <c r="I185" s="8">
        <f>VLOOKUP($B185,'County Pop Forecast'!$I$4:$N$72,4,FALSE)</f>
        <v>4.8352412265550981E-3</v>
      </c>
      <c r="J185" s="8">
        <f>VLOOKUP($B185,'County Pop Forecast'!$I$4:$N$72,5,FALSE)</f>
        <v>3.8992389574876718E-3</v>
      </c>
      <c r="K185" s="8">
        <f>VLOOKUP($B185,'County Pop Forecast'!$I$4:$N$72,6,FALSE)</f>
        <v>3.3396524428324081E-3</v>
      </c>
      <c r="M185">
        <f t="shared" si="20"/>
        <v>4</v>
      </c>
    </row>
    <row r="186" spans="1:13" x14ac:dyDescent="0.25">
      <c r="A186" s="2" t="s">
        <v>544</v>
      </c>
      <c r="B186" t="s">
        <v>165</v>
      </c>
      <c r="C186" t="s">
        <v>495</v>
      </c>
      <c r="D186" t="str">
        <f>C186</f>
        <v>Unincorporated Lafayette County</v>
      </c>
      <c r="E186" s="19">
        <v>7473</v>
      </c>
      <c r="F186" s="20">
        <v>6076</v>
      </c>
      <c r="G186" s="8">
        <f>VLOOKUP($B186,'County Pop Forecast'!$I$4:$N$72,2,FALSE)</f>
        <v>8.0176939608296305E-3</v>
      </c>
      <c r="H186" s="8">
        <f>VLOOKUP($B186,'County Pop Forecast'!$I$4:$N$72,3,FALSE)</f>
        <v>6.4617270225328927E-3</v>
      </c>
      <c r="I186" s="8">
        <f>VLOOKUP($B186,'County Pop Forecast'!$I$4:$N$72,4,FALSE)</f>
        <v>4.8352412265550981E-3</v>
      </c>
      <c r="J186" s="8">
        <f>VLOOKUP($B186,'County Pop Forecast'!$I$4:$N$72,5,FALSE)</f>
        <v>3.8992389574876718E-3</v>
      </c>
      <c r="K186" s="8">
        <f>VLOOKUP($B186,'County Pop Forecast'!$I$4:$N$72,6,FALSE)</f>
        <v>3.3396524428324081E-3</v>
      </c>
      <c r="M186">
        <f t="shared" si="20"/>
        <v>31</v>
      </c>
    </row>
    <row r="187" spans="1:13" x14ac:dyDescent="0.25">
      <c r="A187" t="s">
        <v>557</v>
      </c>
      <c r="B187" t="s">
        <v>167</v>
      </c>
      <c r="C187" t="s">
        <v>168</v>
      </c>
      <c r="D187" t="str">
        <f t="shared" ref="D187:D200" si="31">C187&amp;" - "&amp;B187</f>
        <v>Astatula - Lake County</v>
      </c>
      <c r="E187" s="19">
        <v>1921</v>
      </c>
      <c r="F187" s="20">
        <v>1921</v>
      </c>
      <c r="G187" s="8">
        <f>VLOOKUP($B187,'County Pop Forecast'!$I$4:$N$72,2,FALSE)</f>
        <v>2.2151352113576772E-2</v>
      </c>
      <c r="H187" s="8">
        <f>VLOOKUP($B187,'County Pop Forecast'!$I$4:$N$72,3,FALSE)</f>
        <v>1.7115131842680542E-2</v>
      </c>
      <c r="I187" s="8">
        <f>VLOOKUP($B187,'County Pop Forecast'!$I$4:$N$72,4,FALSE)</f>
        <v>1.3273546289569671E-2</v>
      </c>
      <c r="J187" s="8">
        <f>VLOOKUP($B187,'County Pop Forecast'!$I$4:$N$72,5,FALSE)</f>
        <v>1.0655811978751206E-2</v>
      </c>
      <c r="K187" s="8">
        <f>VLOOKUP($B187,'County Pop Forecast'!$I$4:$N$72,6,FALSE)</f>
        <v>9.2033093928687304E-3</v>
      </c>
      <c r="M187">
        <f t="shared" si="20"/>
        <v>8</v>
      </c>
    </row>
    <row r="188" spans="1:13" x14ac:dyDescent="0.25">
      <c r="A188" t="s">
        <v>557</v>
      </c>
      <c r="B188" t="s">
        <v>167</v>
      </c>
      <c r="C188" t="s">
        <v>169</v>
      </c>
      <c r="D188" t="str">
        <f t="shared" si="31"/>
        <v>Clermont - Lake County</v>
      </c>
      <c r="E188" s="19">
        <v>44301</v>
      </c>
      <c r="F188" s="20">
        <v>44301</v>
      </c>
      <c r="G188" s="8">
        <f>VLOOKUP($B188,'County Pop Forecast'!$I$4:$N$72,2,FALSE)</f>
        <v>2.2151352113576772E-2</v>
      </c>
      <c r="H188" s="8">
        <f>VLOOKUP($B188,'County Pop Forecast'!$I$4:$N$72,3,FALSE)</f>
        <v>1.7115131842680542E-2</v>
      </c>
      <c r="I188" s="8">
        <f>VLOOKUP($B188,'County Pop Forecast'!$I$4:$N$72,4,FALSE)</f>
        <v>1.3273546289569671E-2</v>
      </c>
      <c r="J188" s="8">
        <f>VLOOKUP($B188,'County Pop Forecast'!$I$4:$N$72,5,FALSE)</f>
        <v>1.0655811978751206E-2</v>
      </c>
      <c r="K188" s="8">
        <f>VLOOKUP($B188,'County Pop Forecast'!$I$4:$N$72,6,FALSE)</f>
        <v>9.2033093928687304E-3</v>
      </c>
      <c r="M188">
        <f t="shared" si="20"/>
        <v>8</v>
      </c>
    </row>
    <row r="189" spans="1:13" x14ac:dyDescent="0.25">
      <c r="A189" t="s">
        <v>557</v>
      </c>
      <c r="B189" t="s">
        <v>167</v>
      </c>
      <c r="C189" t="s">
        <v>170</v>
      </c>
      <c r="D189" t="str">
        <f t="shared" si="31"/>
        <v>Eustis - Lake County</v>
      </c>
      <c r="E189" s="19">
        <v>21594</v>
      </c>
      <c r="F189" s="20">
        <v>21594</v>
      </c>
      <c r="G189" s="8">
        <f>VLOOKUP($B189,'County Pop Forecast'!$I$4:$N$72,2,FALSE)</f>
        <v>2.2151352113576772E-2</v>
      </c>
      <c r="H189" s="8">
        <f>VLOOKUP($B189,'County Pop Forecast'!$I$4:$N$72,3,FALSE)</f>
        <v>1.7115131842680542E-2</v>
      </c>
      <c r="I189" s="8">
        <f>VLOOKUP($B189,'County Pop Forecast'!$I$4:$N$72,4,FALSE)</f>
        <v>1.3273546289569671E-2</v>
      </c>
      <c r="J189" s="8">
        <f>VLOOKUP($B189,'County Pop Forecast'!$I$4:$N$72,5,FALSE)</f>
        <v>1.0655811978751206E-2</v>
      </c>
      <c r="K189" s="8">
        <f>VLOOKUP($B189,'County Pop Forecast'!$I$4:$N$72,6,FALSE)</f>
        <v>9.2033093928687304E-3</v>
      </c>
      <c r="M189">
        <f t="shared" si="20"/>
        <v>6</v>
      </c>
    </row>
    <row r="190" spans="1:13" x14ac:dyDescent="0.25">
      <c r="A190" t="s">
        <v>557</v>
      </c>
      <c r="B190" t="s">
        <v>167</v>
      </c>
      <c r="C190" t="s">
        <v>171</v>
      </c>
      <c r="D190" t="str">
        <f t="shared" si="31"/>
        <v>Fruitland Park - Lake County</v>
      </c>
      <c r="E190" s="19">
        <v>10206</v>
      </c>
      <c r="F190" s="20">
        <v>10206</v>
      </c>
      <c r="G190" s="8">
        <f>VLOOKUP($B190,'County Pop Forecast'!$I$4:$N$72,2,FALSE)</f>
        <v>2.2151352113576772E-2</v>
      </c>
      <c r="H190" s="8">
        <f>VLOOKUP($B190,'County Pop Forecast'!$I$4:$N$72,3,FALSE)</f>
        <v>1.7115131842680542E-2</v>
      </c>
      <c r="I190" s="8">
        <f>VLOOKUP($B190,'County Pop Forecast'!$I$4:$N$72,4,FALSE)</f>
        <v>1.3273546289569671E-2</v>
      </c>
      <c r="J190" s="8">
        <f>VLOOKUP($B190,'County Pop Forecast'!$I$4:$N$72,5,FALSE)</f>
        <v>1.0655811978751206E-2</v>
      </c>
      <c r="K190" s="8">
        <f>VLOOKUP($B190,'County Pop Forecast'!$I$4:$N$72,6,FALSE)</f>
        <v>9.2033093928687304E-3</v>
      </c>
      <c r="M190">
        <f t="shared" si="20"/>
        <v>14</v>
      </c>
    </row>
    <row r="191" spans="1:13" x14ac:dyDescent="0.25">
      <c r="A191" t="s">
        <v>557</v>
      </c>
      <c r="B191" t="s">
        <v>167</v>
      </c>
      <c r="C191" t="s">
        <v>172</v>
      </c>
      <c r="D191" t="str">
        <f t="shared" si="31"/>
        <v>Groveland - Lake County</v>
      </c>
      <c r="E191" s="19">
        <v>20510</v>
      </c>
      <c r="F191" s="20">
        <v>20510</v>
      </c>
      <c r="G191" s="8">
        <f>VLOOKUP($B191,'County Pop Forecast'!$I$4:$N$72,2,FALSE)</f>
        <v>2.2151352113576772E-2</v>
      </c>
      <c r="H191" s="8">
        <f>VLOOKUP($B191,'County Pop Forecast'!$I$4:$N$72,3,FALSE)</f>
        <v>1.7115131842680542E-2</v>
      </c>
      <c r="I191" s="8">
        <f>VLOOKUP($B191,'County Pop Forecast'!$I$4:$N$72,4,FALSE)</f>
        <v>1.3273546289569671E-2</v>
      </c>
      <c r="J191" s="8">
        <f>VLOOKUP($B191,'County Pop Forecast'!$I$4:$N$72,5,FALSE)</f>
        <v>1.0655811978751206E-2</v>
      </c>
      <c r="K191" s="8">
        <f>VLOOKUP($B191,'County Pop Forecast'!$I$4:$N$72,6,FALSE)</f>
        <v>9.2033093928687304E-3</v>
      </c>
      <c r="M191">
        <f t="shared" si="20"/>
        <v>9</v>
      </c>
    </row>
    <row r="192" spans="1:13" x14ac:dyDescent="0.25">
      <c r="A192" t="s">
        <v>557</v>
      </c>
      <c r="B192" t="s">
        <v>167</v>
      </c>
      <c r="C192" t="s">
        <v>173</v>
      </c>
      <c r="D192" t="str">
        <f t="shared" si="31"/>
        <v>Howey-in-the-Hills - Lake County</v>
      </c>
      <c r="E192" s="19">
        <v>1702</v>
      </c>
      <c r="F192" s="20">
        <v>1702</v>
      </c>
      <c r="G192" s="8">
        <f>VLOOKUP($B192,'County Pop Forecast'!$I$4:$N$72,2,FALSE)</f>
        <v>2.2151352113576772E-2</v>
      </c>
      <c r="H192" s="8">
        <f>VLOOKUP($B192,'County Pop Forecast'!$I$4:$N$72,3,FALSE)</f>
        <v>1.7115131842680542E-2</v>
      </c>
      <c r="I192" s="8">
        <f>VLOOKUP($B192,'County Pop Forecast'!$I$4:$N$72,4,FALSE)</f>
        <v>1.3273546289569671E-2</v>
      </c>
      <c r="J192" s="8">
        <f>VLOOKUP($B192,'County Pop Forecast'!$I$4:$N$72,5,FALSE)</f>
        <v>1.0655811978751206E-2</v>
      </c>
      <c r="K192" s="8">
        <f>VLOOKUP($B192,'County Pop Forecast'!$I$4:$N$72,6,FALSE)</f>
        <v>9.2033093928687304E-3</v>
      </c>
      <c r="M192">
        <f t="shared" si="20"/>
        <v>18</v>
      </c>
    </row>
    <row r="193" spans="1:13" x14ac:dyDescent="0.25">
      <c r="A193" t="s">
        <v>557</v>
      </c>
      <c r="B193" t="s">
        <v>167</v>
      </c>
      <c r="C193" t="s">
        <v>174</v>
      </c>
      <c r="D193" t="str">
        <f t="shared" si="31"/>
        <v>Lady Lake - Lake County</v>
      </c>
      <c r="E193" s="19">
        <v>15754</v>
      </c>
      <c r="F193" s="20">
        <v>15754</v>
      </c>
      <c r="G193" s="8">
        <f>VLOOKUP($B193,'County Pop Forecast'!$I$4:$N$72,2,FALSE)</f>
        <v>2.2151352113576772E-2</v>
      </c>
      <c r="H193" s="8">
        <f>VLOOKUP($B193,'County Pop Forecast'!$I$4:$N$72,3,FALSE)</f>
        <v>1.7115131842680542E-2</v>
      </c>
      <c r="I193" s="8">
        <f>VLOOKUP($B193,'County Pop Forecast'!$I$4:$N$72,4,FALSE)</f>
        <v>1.3273546289569671E-2</v>
      </c>
      <c r="J193" s="8">
        <f>VLOOKUP($B193,'County Pop Forecast'!$I$4:$N$72,5,FALSE)</f>
        <v>1.0655811978751206E-2</v>
      </c>
      <c r="K193" s="8">
        <f>VLOOKUP($B193,'County Pop Forecast'!$I$4:$N$72,6,FALSE)</f>
        <v>9.2033093928687304E-3</v>
      </c>
      <c r="M193">
        <f t="shared" si="20"/>
        <v>9</v>
      </c>
    </row>
    <row r="194" spans="1:13" x14ac:dyDescent="0.25">
      <c r="A194" t="s">
        <v>557</v>
      </c>
      <c r="B194" t="s">
        <v>167</v>
      </c>
      <c r="C194" t="s">
        <v>175</v>
      </c>
      <c r="D194" t="str">
        <f t="shared" si="31"/>
        <v>Leesburg - Lake County</v>
      </c>
      <c r="E194" s="19">
        <v>24539</v>
      </c>
      <c r="F194" s="20">
        <v>24539</v>
      </c>
      <c r="G194" s="8">
        <f>VLOOKUP($B194,'County Pop Forecast'!$I$4:$N$72,2,FALSE)</f>
        <v>2.2151352113576772E-2</v>
      </c>
      <c r="H194" s="8">
        <f>VLOOKUP($B194,'County Pop Forecast'!$I$4:$N$72,3,FALSE)</f>
        <v>1.7115131842680542E-2</v>
      </c>
      <c r="I194" s="8">
        <f>VLOOKUP($B194,'County Pop Forecast'!$I$4:$N$72,4,FALSE)</f>
        <v>1.3273546289569671E-2</v>
      </c>
      <c r="J194" s="8">
        <f>VLOOKUP($B194,'County Pop Forecast'!$I$4:$N$72,5,FALSE)</f>
        <v>1.0655811978751206E-2</v>
      </c>
      <c r="K194" s="8">
        <f>VLOOKUP($B194,'County Pop Forecast'!$I$4:$N$72,6,FALSE)</f>
        <v>9.2033093928687304E-3</v>
      </c>
      <c r="M194">
        <f t="shared" si="20"/>
        <v>8</v>
      </c>
    </row>
    <row r="195" spans="1:13" x14ac:dyDescent="0.25">
      <c r="A195" t="s">
        <v>557</v>
      </c>
      <c r="B195" t="s">
        <v>167</v>
      </c>
      <c r="C195" t="s">
        <v>176</v>
      </c>
      <c r="D195" t="str">
        <f t="shared" si="31"/>
        <v>Mascotte - Lake County</v>
      </c>
      <c r="E195" s="19">
        <v>6447</v>
      </c>
      <c r="F195" s="20">
        <v>6447</v>
      </c>
      <c r="G195" s="8">
        <f>VLOOKUP($B195,'County Pop Forecast'!$I$4:$N$72,2,FALSE)</f>
        <v>2.2151352113576772E-2</v>
      </c>
      <c r="H195" s="8">
        <f>VLOOKUP($B195,'County Pop Forecast'!$I$4:$N$72,3,FALSE)</f>
        <v>1.7115131842680542E-2</v>
      </c>
      <c r="I195" s="8">
        <f>VLOOKUP($B195,'County Pop Forecast'!$I$4:$N$72,4,FALSE)</f>
        <v>1.3273546289569671E-2</v>
      </c>
      <c r="J195" s="8">
        <f>VLOOKUP($B195,'County Pop Forecast'!$I$4:$N$72,5,FALSE)</f>
        <v>1.0655811978751206E-2</v>
      </c>
      <c r="K195" s="8">
        <f>VLOOKUP($B195,'County Pop Forecast'!$I$4:$N$72,6,FALSE)</f>
        <v>9.2033093928687304E-3</v>
      </c>
      <c r="M195">
        <f t="shared" si="20"/>
        <v>8</v>
      </c>
    </row>
    <row r="196" spans="1:13" x14ac:dyDescent="0.25">
      <c r="A196" t="s">
        <v>557</v>
      </c>
      <c r="B196" t="s">
        <v>167</v>
      </c>
      <c r="C196" t="s">
        <v>177</v>
      </c>
      <c r="D196" t="str">
        <f t="shared" si="31"/>
        <v>Minneola - Lake County</v>
      </c>
      <c r="E196" s="19">
        <v>13175</v>
      </c>
      <c r="F196" s="20">
        <v>13175</v>
      </c>
      <c r="G196" s="8">
        <f>VLOOKUP($B196,'County Pop Forecast'!$I$4:$N$72,2,FALSE)</f>
        <v>2.2151352113576772E-2</v>
      </c>
      <c r="H196" s="8">
        <f>VLOOKUP($B196,'County Pop Forecast'!$I$4:$N$72,3,FALSE)</f>
        <v>1.7115131842680542E-2</v>
      </c>
      <c r="I196" s="8">
        <f>VLOOKUP($B196,'County Pop Forecast'!$I$4:$N$72,4,FALSE)</f>
        <v>1.3273546289569671E-2</v>
      </c>
      <c r="J196" s="8">
        <f>VLOOKUP($B196,'County Pop Forecast'!$I$4:$N$72,5,FALSE)</f>
        <v>1.0655811978751206E-2</v>
      </c>
      <c r="K196" s="8">
        <f>VLOOKUP($B196,'County Pop Forecast'!$I$4:$N$72,6,FALSE)</f>
        <v>9.2033093928687304E-3</v>
      </c>
      <c r="M196">
        <f t="shared" si="20"/>
        <v>8</v>
      </c>
    </row>
    <row r="197" spans="1:13" x14ac:dyDescent="0.25">
      <c r="A197" t="s">
        <v>557</v>
      </c>
      <c r="B197" t="s">
        <v>167</v>
      </c>
      <c r="C197" t="s">
        <v>178</v>
      </c>
      <c r="D197" t="str">
        <f t="shared" si="31"/>
        <v>Montverde - Lake County</v>
      </c>
      <c r="E197" s="19">
        <v>1901</v>
      </c>
      <c r="F197" s="20">
        <v>1901</v>
      </c>
      <c r="G197" s="8">
        <f>VLOOKUP($B197,'County Pop Forecast'!$I$4:$N$72,2,FALSE)</f>
        <v>2.2151352113576772E-2</v>
      </c>
      <c r="H197" s="8">
        <f>VLOOKUP($B197,'County Pop Forecast'!$I$4:$N$72,3,FALSE)</f>
        <v>1.7115131842680542E-2</v>
      </c>
      <c r="I197" s="8">
        <f>VLOOKUP($B197,'County Pop Forecast'!$I$4:$N$72,4,FALSE)</f>
        <v>1.3273546289569671E-2</v>
      </c>
      <c r="J197" s="8">
        <f>VLOOKUP($B197,'County Pop Forecast'!$I$4:$N$72,5,FALSE)</f>
        <v>1.0655811978751206E-2</v>
      </c>
      <c r="K197" s="8">
        <f>VLOOKUP($B197,'County Pop Forecast'!$I$4:$N$72,6,FALSE)</f>
        <v>9.2033093928687304E-3</v>
      </c>
      <c r="M197">
        <f t="shared" ref="M197:M260" si="32">LEN(C197)</f>
        <v>9</v>
      </c>
    </row>
    <row r="198" spans="1:13" x14ac:dyDescent="0.25">
      <c r="A198" t="s">
        <v>557</v>
      </c>
      <c r="B198" t="s">
        <v>167</v>
      </c>
      <c r="C198" t="s">
        <v>179</v>
      </c>
      <c r="D198" t="str">
        <f t="shared" si="31"/>
        <v>Mount Dora - Lake County</v>
      </c>
      <c r="E198" s="19">
        <v>15200</v>
      </c>
      <c r="F198" s="20">
        <v>15200</v>
      </c>
      <c r="G198" s="8">
        <f>VLOOKUP($B198,'County Pop Forecast'!$I$4:$N$72,2,FALSE)</f>
        <v>2.2151352113576772E-2</v>
      </c>
      <c r="H198" s="8">
        <f>VLOOKUP($B198,'County Pop Forecast'!$I$4:$N$72,3,FALSE)</f>
        <v>1.7115131842680542E-2</v>
      </c>
      <c r="I198" s="8">
        <f>VLOOKUP($B198,'County Pop Forecast'!$I$4:$N$72,4,FALSE)</f>
        <v>1.3273546289569671E-2</v>
      </c>
      <c r="J198" s="8">
        <f>VLOOKUP($B198,'County Pop Forecast'!$I$4:$N$72,5,FALSE)</f>
        <v>1.0655811978751206E-2</v>
      </c>
      <c r="K198" s="8">
        <f>VLOOKUP($B198,'County Pop Forecast'!$I$4:$N$72,6,FALSE)</f>
        <v>9.2033093928687304E-3</v>
      </c>
      <c r="M198">
        <f t="shared" si="32"/>
        <v>10</v>
      </c>
    </row>
    <row r="199" spans="1:13" x14ac:dyDescent="0.25">
      <c r="A199" t="s">
        <v>557</v>
      </c>
      <c r="B199" t="s">
        <v>167</v>
      </c>
      <c r="C199" t="s">
        <v>180</v>
      </c>
      <c r="D199" t="str">
        <f t="shared" si="31"/>
        <v>Tavares - Lake County</v>
      </c>
      <c r="E199" s="19">
        <v>17395</v>
      </c>
      <c r="F199" s="20">
        <v>17395</v>
      </c>
      <c r="G199" s="8">
        <f>VLOOKUP($B199,'County Pop Forecast'!$I$4:$N$72,2,FALSE)</f>
        <v>2.2151352113576772E-2</v>
      </c>
      <c r="H199" s="8">
        <f>VLOOKUP($B199,'County Pop Forecast'!$I$4:$N$72,3,FALSE)</f>
        <v>1.7115131842680542E-2</v>
      </c>
      <c r="I199" s="8">
        <f>VLOOKUP($B199,'County Pop Forecast'!$I$4:$N$72,4,FALSE)</f>
        <v>1.3273546289569671E-2</v>
      </c>
      <c r="J199" s="8">
        <f>VLOOKUP($B199,'County Pop Forecast'!$I$4:$N$72,5,FALSE)</f>
        <v>1.0655811978751206E-2</v>
      </c>
      <c r="K199" s="8">
        <f>VLOOKUP($B199,'County Pop Forecast'!$I$4:$N$72,6,FALSE)</f>
        <v>9.2033093928687304E-3</v>
      </c>
      <c r="M199">
        <f t="shared" si="32"/>
        <v>7</v>
      </c>
    </row>
    <row r="200" spans="1:13" x14ac:dyDescent="0.25">
      <c r="A200" t="s">
        <v>557</v>
      </c>
      <c r="B200" t="s">
        <v>167</v>
      </c>
      <c r="C200" t="s">
        <v>181</v>
      </c>
      <c r="D200" t="str">
        <f t="shared" si="31"/>
        <v>Umatilla - Lake County</v>
      </c>
      <c r="E200" s="19">
        <v>4196</v>
      </c>
      <c r="F200" s="20">
        <v>4196</v>
      </c>
      <c r="G200" s="8">
        <f>VLOOKUP($B200,'County Pop Forecast'!$I$4:$N$72,2,FALSE)</f>
        <v>2.2151352113576772E-2</v>
      </c>
      <c r="H200" s="8">
        <f>VLOOKUP($B200,'County Pop Forecast'!$I$4:$N$72,3,FALSE)</f>
        <v>1.7115131842680542E-2</v>
      </c>
      <c r="I200" s="8">
        <f>VLOOKUP($B200,'County Pop Forecast'!$I$4:$N$72,4,FALSE)</f>
        <v>1.3273546289569671E-2</v>
      </c>
      <c r="J200" s="8">
        <f>VLOOKUP($B200,'County Pop Forecast'!$I$4:$N$72,5,FALSE)</f>
        <v>1.0655811978751206E-2</v>
      </c>
      <c r="K200" s="8">
        <f>VLOOKUP($B200,'County Pop Forecast'!$I$4:$N$72,6,FALSE)</f>
        <v>9.2033093928687304E-3</v>
      </c>
      <c r="M200">
        <f t="shared" si="32"/>
        <v>8</v>
      </c>
    </row>
    <row r="201" spans="1:13" x14ac:dyDescent="0.25">
      <c r="A201" s="2" t="s">
        <v>544</v>
      </c>
      <c r="B201" t="s">
        <v>167</v>
      </c>
      <c r="C201" t="s">
        <v>572</v>
      </c>
      <c r="D201" t="str">
        <f>C201</f>
        <v>Unincorporated Lake County</v>
      </c>
      <c r="E201" s="19">
        <v>167901</v>
      </c>
      <c r="F201" s="20">
        <v>166867</v>
      </c>
      <c r="G201" s="8">
        <f>VLOOKUP($B201,'County Pop Forecast'!$I$4:$N$72,2,FALSE)</f>
        <v>2.2151352113576772E-2</v>
      </c>
      <c r="H201" s="8">
        <f>VLOOKUP($B201,'County Pop Forecast'!$I$4:$N$72,3,FALSE)</f>
        <v>1.7115131842680542E-2</v>
      </c>
      <c r="I201" s="8">
        <f>VLOOKUP($B201,'County Pop Forecast'!$I$4:$N$72,4,FALSE)</f>
        <v>1.3273546289569671E-2</v>
      </c>
      <c r="J201" s="8">
        <f>VLOOKUP($B201,'County Pop Forecast'!$I$4:$N$72,5,FALSE)</f>
        <v>1.0655811978751206E-2</v>
      </c>
      <c r="K201" s="8">
        <f>VLOOKUP($B201,'County Pop Forecast'!$I$4:$N$72,6,FALSE)</f>
        <v>9.2033093928687304E-3</v>
      </c>
      <c r="M201">
        <f t="shared" si="32"/>
        <v>26</v>
      </c>
    </row>
    <row r="202" spans="1:13" x14ac:dyDescent="0.25">
      <c r="A202" t="s">
        <v>557</v>
      </c>
      <c r="B202" t="s">
        <v>182</v>
      </c>
      <c r="C202" t="s">
        <v>496</v>
      </c>
      <c r="D202" t="str">
        <f t="shared" ref="D202:D207" si="33">C202&amp;" - "&amp;B202</f>
        <v>Bonita Springs - Lee County</v>
      </c>
      <c r="E202" s="19">
        <v>55645</v>
      </c>
      <c r="F202" s="20">
        <v>55639</v>
      </c>
      <c r="G202" s="8">
        <f>VLOOKUP($B202,'County Pop Forecast'!$I$4:$N$72,2,FALSE)</f>
        <v>2.0171808695088833E-2</v>
      </c>
      <c r="H202" s="8">
        <f>VLOOKUP($B202,'County Pop Forecast'!$I$4:$N$72,3,FALSE)</f>
        <v>1.5273007989883958E-2</v>
      </c>
      <c r="I202" s="8">
        <f>VLOOKUP($B202,'County Pop Forecast'!$I$4:$N$72,4,FALSE)</f>
        <v>1.1841668891090729E-2</v>
      </c>
      <c r="J202" s="8">
        <f>VLOOKUP($B202,'County Pop Forecast'!$I$4:$N$72,5,FALSE)</f>
        <v>9.7673394934036928E-3</v>
      </c>
      <c r="K202" s="8">
        <f>VLOOKUP($B202,'County Pop Forecast'!$I$4:$N$72,6,FALSE)</f>
        <v>8.3768180708623241E-3</v>
      </c>
      <c r="M202">
        <f t="shared" si="32"/>
        <v>14</v>
      </c>
    </row>
    <row r="203" spans="1:13" x14ac:dyDescent="0.25">
      <c r="A203" t="s">
        <v>557</v>
      </c>
      <c r="B203" t="s">
        <v>182</v>
      </c>
      <c r="C203" t="s">
        <v>183</v>
      </c>
      <c r="D203" t="str">
        <f t="shared" si="33"/>
        <v>Cape Coral - Lee County</v>
      </c>
      <c r="E203" s="19">
        <v>187307</v>
      </c>
      <c r="F203" s="20">
        <v>187279</v>
      </c>
      <c r="G203" s="8">
        <f>VLOOKUP($B203,'County Pop Forecast'!$I$4:$N$72,2,FALSE)</f>
        <v>2.0171808695088833E-2</v>
      </c>
      <c r="H203" s="8">
        <f>VLOOKUP($B203,'County Pop Forecast'!$I$4:$N$72,3,FALSE)</f>
        <v>1.5273007989883958E-2</v>
      </c>
      <c r="I203" s="8">
        <f>VLOOKUP($B203,'County Pop Forecast'!$I$4:$N$72,4,FALSE)</f>
        <v>1.1841668891090729E-2</v>
      </c>
      <c r="J203" s="8">
        <f>VLOOKUP($B203,'County Pop Forecast'!$I$4:$N$72,5,FALSE)</f>
        <v>9.7673394934036928E-3</v>
      </c>
      <c r="K203" s="8">
        <f>VLOOKUP($B203,'County Pop Forecast'!$I$4:$N$72,6,FALSE)</f>
        <v>8.3768180708623241E-3</v>
      </c>
      <c r="M203">
        <f t="shared" si="32"/>
        <v>10</v>
      </c>
    </row>
    <row r="204" spans="1:13" x14ac:dyDescent="0.25">
      <c r="A204" t="s">
        <v>557</v>
      </c>
      <c r="B204" t="s">
        <v>182</v>
      </c>
      <c r="C204" t="s">
        <v>497</v>
      </c>
      <c r="D204" t="str">
        <f t="shared" si="33"/>
        <v>Estero - Lee County</v>
      </c>
      <c r="E204" s="19">
        <v>33120</v>
      </c>
      <c r="F204" s="20">
        <v>33120</v>
      </c>
      <c r="G204" s="8">
        <f>VLOOKUP($B204,'County Pop Forecast'!$I$4:$N$72,2,FALSE)</f>
        <v>2.0171808695088833E-2</v>
      </c>
      <c r="H204" s="8">
        <f>VLOOKUP($B204,'County Pop Forecast'!$I$4:$N$72,3,FALSE)</f>
        <v>1.5273007989883958E-2</v>
      </c>
      <c r="I204" s="8">
        <f>VLOOKUP($B204,'County Pop Forecast'!$I$4:$N$72,4,FALSE)</f>
        <v>1.1841668891090729E-2</v>
      </c>
      <c r="J204" s="8">
        <f>VLOOKUP($B204,'County Pop Forecast'!$I$4:$N$72,5,FALSE)</f>
        <v>9.7673394934036928E-3</v>
      </c>
      <c r="K204" s="8">
        <f>VLOOKUP($B204,'County Pop Forecast'!$I$4:$N$72,6,FALSE)</f>
        <v>8.3768180708623241E-3</v>
      </c>
      <c r="M204">
        <f t="shared" si="32"/>
        <v>6</v>
      </c>
    </row>
    <row r="205" spans="1:13" x14ac:dyDescent="0.25">
      <c r="A205" t="s">
        <v>557</v>
      </c>
      <c r="B205" t="s">
        <v>182</v>
      </c>
      <c r="C205" t="s">
        <v>184</v>
      </c>
      <c r="D205" t="str">
        <f t="shared" si="33"/>
        <v>Fort Myers - Lee County</v>
      </c>
      <c r="E205" s="19">
        <v>92599</v>
      </c>
      <c r="F205" s="20">
        <v>92584</v>
      </c>
      <c r="G205" s="8">
        <f>VLOOKUP($B205,'County Pop Forecast'!$I$4:$N$72,2,FALSE)</f>
        <v>2.0171808695088833E-2</v>
      </c>
      <c r="H205" s="8">
        <f>VLOOKUP($B205,'County Pop Forecast'!$I$4:$N$72,3,FALSE)</f>
        <v>1.5273007989883958E-2</v>
      </c>
      <c r="I205" s="8">
        <f>VLOOKUP($B205,'County Pop Forecast'!$I$4:$N$72,4,FALSE)</f>
        <v>1.1841668891090729E-2</v>
      </c>
      <c r="J205" s="8">
        <f>VLOOKUP($B205,'County Pop Forecast'!$I$4:$N$72,5,FALSE)</f>
        <v>9.7673394934036928E-3</v>
      </c>
      <c r="K205" s="8">
        <f>VLOOKUP($B205,'County Pop Forecast'!$I$4:$N$72,6,FALSE)</f>
        <v>8.3768180708623241E-3</v>
      </c>
      <c r="M205">
        <f t="shared" si="32"/>
        <v>10</v>
      </c>
    </row>
    <row r="206" spans="1:13" x14ac:dyDescent="0.25">
      <c r="A206" t="s">
        <v>557</v>
      </c>
      <c r="B206" t="s">
        <v>182</v>
      </c>
      <c r="C206" t="s">
        <v>185</v>
      </c>
      <c r="D206" t="str">
        <f t="shared" si="33"/>
        <v>Fort Myers Beach - Lee County</v>
      </c>
      <c r="E206" s="19">
        <v>6558</v>
      </c>
      <c r="F206" s="20">
        <v>6558</v>
      </c>
      <c r="G206" s="8">
        <f>VLOOKUP($B206,'County Pop Forecast'!$I$4:$N$72,2,FALSE)</f>
        <v>2.0171808695088833E-2</v>
      </c>
      <c r="H206" s="8">
        <f>VLOOKUP($B206,'County Pop Forecast'!$I$4:$N$72,3,FALSE)</f>
        <v>1.5273007989883958E-2</v>
      </c>
      <c r="I206" s="8">
        <f>VLOOKUP($B206,'County Pop Forecast'!$I$4:$N$72,4,FALSE)</f>
        <v>1.1841668891090729E-2</v>
      </c>
      <c r="J206" s="8">
        <f>VLOOKUP($B206,'County Pop Forecast'!$I$4:$N$72,5,FALSE)</f>
        <v>9.7673394934036928E-3</v>
      </c>
      <c r="K206" s="8">
        <f>VLOOKUP($B206,'County Pop Forecast'!$I$4:$N$72,6,FALSE)</f>
        <v>8.3768180708623241E-3</v>
      </c>
      <c r="M206">
        <f t="shared" si="32"/>
        <v>16</v>
      </c>
    </row>
    <row r="207" spans="1:13" x14ac:dyDescent="0.25">
      <c r="A207" t="s">
        <v>557</v>
      </c>
      <c r="B207" t="s">
        <v>182</v>
      </c>
      <c r="C207" t="s">
        <v>186</v>
      </c>
      <c r="D207" t="str">
        <f t="shared" si="33"/>
        <v>Sanibel - Lee County</v>
      </c>
      <c r="E207" s="19">
        <v>6849</v>
      </c>
      <c r="F207" s="20">
        <v>6849</v>
      </c>
      <c r="G207" s="8">
        <f>VLOOKUP($B207,'County Pop Forecast'!$I$4:$N$72,2,FALSE)</f>
        <v>2.0171808695088833E-2</v>
      </c>
      <c r="H207" s="8">
        <f>VLOOKUP($B207,'County Pop Forecast'!$I$4:$N$72,3,FALSE)</f>
        <v>1.5273007989883958E-2</v>
      </c>
      <c r="I207" s="8">
        <f>VLOOKUP($B207,'County Pop Forecast'!$I$4:$N$72,4,FALSE)</f>
        <v>1.1841668891090729E-2</v>
      </c>
      <c r="J207" s="8">
        <f>VLOOKUP($B207,'County Pop Forecast'!$I$4:$N$72,5,FALSE)</f>
        <v>9.7673394934036928E-3</v>
      </c>
      <c r="K207" s="8">
        <f>VLOOKUP($B207,'County Pop Forecast'!$I$4:$N$72,6,FALSE)</f>
        <v>8.3768180708623241E-3</v>
      </c>
      <c r="M207">
        <f t="shared" si="32"/>
        <v>7</v>
      </c>
    </row>
    <row r="208" spans="1:13" x14ac:dyDescent="0.25">
      <c r="A208" s="2" t="s">
        <v>544</v>
      </c>
      <c r="B208" t="s">
        <v>182</v>
      </c>
      <c r="C208" t="s">
        <v>573</v>
      </c>
      <c r="D208" t="str">
        <f>C208</f>
        <v>Unincorporated Lee County</v>
      </c>
      <c r="E208" s="19">
        <v>368415</v>
      </c>
      <c r="F208" s="20">
        <v>368243</v>
      </c>
      <c r="G208" s="8">
        <f>VLOOKUP($B208,'County Pop Forecast'!$I$4:$N$72,2,FALSE)</f>
        <v>2.0171808695088833E-2</v>
      </c>
      <c r="H208" s="8">
        <f>VLOOKUP($B208,'County Pop Forecast'!$I$4:$N$72,3,FALSE)</f>
        <v>1.5273007989883958E-2</v>
      </c>
      <c r="I208" s="8">
        <f>VLOOKUP($B208,'County Pop Forecast'!$I$4:$N$72,4,FALSE)</f>
        <v>1.1841668891090729E-2</v>
      </c>
      <c r="J208" s="8">
        <f>VLOOKUP($B208,'County Pop Forecast'!$I$4:$N$72,5,FALSE)</f>
        <v>9.7673394934036928E-3</v>
      </c>
      <c r="K208" s="8">
        <f>VLOOKUP($B208,'County Pop Forecast'!$I$4:$N$72,6,FALSE)</f>
        <v>8.3768180708623241E-3</v>
      </c>
      <c r="M208">
        <f t="shared" si="32"/>
        <v>25</v>
      </c>
    </row>
    <row r="209" spans="1:13" x14ac:dyDescent="0.25">
      <c r="A209" t="s">
        <v>557</v>
      </c>
      <c r="B209" t="s">
        <v>187</v>
      </c>
      <c r="C209" t="s">
        <v>188</v>
      </c>
      <c r="D209" t="str">
        <f>C209&amp;" - "&amp;B209</f>
        <v>Tallahassee - Leon County</v>
      </c>
      <c r="E209" s="19">
        <v>198627</v>
      </c>
      <c r="F209" s="20">
        <v>197417</v>
      </c>
      <c r="G209" s="8">
        <f>VLOOKUP($B209,'County Pop Forecast'!$I$4:$N$72,2,FALSE)</f>
        <v>8.4404092822756294E-3</v>
      </c>
      <c r="H209" s="8">
        <f>VLOOKUP($B209,'County Pop Forecast'!$I$4:$N$72,3,FALSE)</f>
        <v>6.7433425307410477E-3</v>
      </c>
      <c r="I209" s="8">
        <f>VLOOKUP($B209,'County Pop Forecast'!$I$4:$N$72,4,FALSE)</f>
        <v>5.1556579899589838E-3</v>
      </c>
      <c r="J209" s="8">
        <f>VLOOKUP($B209,'County Pop Forecast'!$I$4:$N$72,5,FALSE)</f>
        <v>4.2393797191975224E-3</v>
      </c>
      <c r="K209" s="8">
        <f>VLOOKUP($B209,'County Pop Forecast'!$I$4:$N$72,6,FALSE)</f>
        <v>3.5602723675065562E-3</v>
      </c>
      <c r="M209">
        <f t="shared" si="32"/>
        <v>11</v>
      </c>
    </row>
    <row r="210" spans="1:13" x14ac:dyDescent="0.25">
      <c r="A210" s="2" t="s">
        <v>544</v>
      </c>
      <c r="B210" t="s">
        <v>187</v>
      </c>
      <c r="C210" t="s">
        <v>498</v>
      </c>
      <c r="D210" t="str">
        <f>C210</f>
        <v>Unincorporated Leon County</v>
      </c>
      <c r="E210" s="19">
        <v>100857</v>
      </c>
      <c r="F210" s="20">
        <v>100857</v>
      </c>
      <c r="G210" s="8">
        <f>VLOOKUP($B210,'County Pop Forecast'!$I$4:$N$72,2,FALSE)</f>
        <v>8.4404092822756294E-3</v>
      </c>
      <c r="H210" s="8">
        <f>VLOOKUP($B210,'County Pop Forecast'!$I$4:$N$72,3,FALSE)</f>
        <v>6.7433425307410477E-3</v>
      </c>
      <c r="I210" s="8">
        <f>VLOOKUP($B210,'County Pop Forecast'!$I$4:$N$72,4,FALSE)</f>
        <v>5.1556579899589838E-3</v>
      </c>
      <c r="J210" s="8">
        <f>VLOOKUP($B210,'County Pop Forecast'!$I$4:$N$72,5,FALSE)</f>
        <v>4.2393797191975224E-3</v>
      </c>
      <c r="K210" s="8">
        <f>VLOOKUP($B210,'County Pop Forecast'!$I$4:$N$72,6,FALSE)</f>
        <v>3.5602723675065562E-3</v>
      </c>
      <c r="M210">
        <f t="shared" si="32"/>
        <v>26</v>
      </c>
    </row>
    <row r="211" spans="1:13" x14ac:dyDescent="0.25">
      <c r="A211" t="s">
        <v>557</v>
      </c>
      <c r="B211" t="s">
        <v>189</v>
      </c>
      <c r="C211" t="s">
        <v>190</v>
      </c>
      <c r="D211" t="str">
        <f t="shared" ref="D211:D218" si="34">C211&amp;" - "&amp;B211</f>
        <v>Bronson - Levy County</v>
      </c>
      <c r="E211" s="19">
        <v>1181</v>
      </c>
      <c r="F211" s="20">
        <v>1181</v>
      </c>
      <c r="G211" s="8">
        <f>VLOOKUP($B211,'County Pop Forecast'!$I$4:$N$72,2,FALSE)</f>
        <v>6.701116015397357E-3</v>
      </c>
      <c r="H211" s="8">
        <f>VLOOKUP($B211,'County Pop Forecast'!$I$4:$N$72,3,FALSE)</f>
        <v>5.2558377534819289E-3</v>
      </c>
      <c r="I211" s="8">
        <f>VLOOKUP($B211,'County Pop Forecast'!$I$4:$N$72,4,FALSE)</f>
        <v>4.1053314299765997E-3</v>
      </c>
      <c r="J211" s="8">
        <f>VLOOKUP($B211,'County Pop Forecast'!$I$4:$N$72,5,FALSE)</f>
        <v>3.3902511339285457E-3</v>
      </c>
      <c r="K211" s="8">
        <f>VLOOKUP($B211,'County Pop Forecast'!$I$4:$N$72,6,FALSE)</f>
        <v>3.0414897687414122E-3</v>
      </c>
      <c r="M211">
        <f t="shared" si="32"/>
        <v>7</v>
      </c>
    </row>
    <row r="212" spans="1:13" x14ac:dyDescent="0.25">
      <c r="A212" t="s">
        <v>557</v>
      </c>
      <c r="B212" t="s">
        <v>189</v>
      </c>
      <c r="C212" t="s">
        <v>191</v>
      </c>
      <c r="D212" t="str">
        <f t="shared" si="34"/>
        <v>Cedar Key - Levy County</v>
      </c>
      <c r="E212" s="19">
        <v>726</v>
      </c>
      <c r="F212" s="20">
        <v>726</v>
      </c>
      <c r="G212" s="8">
        <f>VLOOKUP($B212,'County Pop Forecast'!$I$4:$N$72,2,FALSE)</f>
        <v>6.701116015397357E-3</v>
      </c>
      <c r="H212" s="8">
        <f>VLOOKUP($B212,'County Pop Forecast'!$I$4:$N$72,3,FALSE)</f>
        <v>5.2558377534819289E-3</v>
      </c>
      <c r="I212" s="8">
        <f>VLOOKUP($B212,'County Pop Forecast'!$I$4:$N$72,4,FALSE)</f>
        <v>4.1053314299765997E-3</v>
      </c>
      <c r="J212" s="8">
        <f>VLOOKUP($B212,'County Pop Forecast'!$I$4:$N$72,5,FALSE)</f>
        <v>3.3902511339285457E-3</v>
      </c>
      <c r="K212" s="8">
        <f>VLOOKUP($B212,'County Pop Forecast'!$I$4:$N$72,6,FALSE)</f>
        <v>3.0414897687414122E-3</v>
      </c>
      <c r="M212">
        <f t="shared" si="32"/>
        <v>9</v>
      </c>
    </row>
    <row r="213" spans="1:13" x14ac:dyDescent="0.25">
      <c r="A213" t="s">
        <v>557</v>
      </c>
      <c r="B213" t="s">
        <v>189</v>
      </c>
      <c r="C213" t="s">
        <v>192</v>
      </c>
      <c r="D213" t="str">
        <f t="shared" si="34"/>
        <v>Chiefland - Levy County</v>
      </c>
      <c r="E213" s="19">
        <v>2217</v>
      </c>
      <c r="F213" s="20">
        <v>2217</v>
      </c>
      <c r="G213" s="8">
        <f>VLOOKUP($B213,'County Pop Forecast'!$I$4:$N$72,2,FALSE)</f>
        <v>6.701116015397357E-3</v>
      </c>
      <c r="H213" s="8">
        <f>VLOOKUP($B213,'County Pop Forecast'!$I$4:$N$72,3,FALSE)</f>
        <v>5.2558377534819289E-3</v>
      </c>
      <c r="I213" s="8">
        <f>VLOOKUP($B213,'County Pop Forecast'!$I$4:$N$72,4,FALSE)</f>
        <v>4.1053314299765997E-3</v>
      </c>
      <c r="J213" s="8">
        <f>VLOOKUP($B213,'County Pop Forecast'!$I$4:$N$72,5,FALSE)</f>
        <v>3.3902511339285457E-3</v>
      </c>
      <c r="K213" s="8">
        <f>VLOOKUP($B213,'County Pop Forecast'!$I$4:$N$72,6,FALSE)</f>
        <v>3.0414897687414122E-3</v>
      </c>
      <c r="M213">
        <f t="shared" si="32"/>
        <v>9</v>
      </c>
    </row>
    <row r="214" spans="1:13" x14ac:dyDescent="0.25">
      <c r="A214" s="22" t="s">
        <v>557</v>
      </c>
      <c r="B214" s="22" t="s">
        <v>189</v>
      </c>
      <c r="C214" s="22" t="s">
        <v>115</v>
      </c>
      <c r="D214" t="str">
        <f t="shared" si="34"/>
        <v>Fanning Springs (part) - Levy County</v>
      </c>
      <c r="E214" s="23">
        <v>517</v>
      </c>
      <c r="F214" s="24">
        <v>517</v>
      </c>
      <c r="G214" s="8">
        <f>VLOOKUP($B214,'County Pop Forecast'!$I$4:$N$72,2,FALSE)</f>
        <v>6.701116015397357E-3</v>
      </c>
      <c r="H214" s="8">
        <f>VLOOKUP($B214,'County Pop Forecast'!$I$4:$N$72,3,FALSE)</f>
        <v>5.2558377534819289E-3</v>
      </c>
      <c r="I214" s="8">
        <f>VLOOKUP($B214,'County Pop Forecast'!$I$4:$N$72,4,FALSE)</f>
        <v>4.1053314299765997E-3</v>
      </c>
      <c r="J214" s="8">
        <f>VLOOKUP($B214,'County Pop Forecast'!$I$4:$N$72,5,FALSE)</f>
        <v>3.3902511339285457E-3</v>
      </c>
      <c r="K214" s="8">
        <f>VLOOKUP($B214,'County Pop Forecast'!$I$4:$N$72,6,FALSE)</f>
        <v>3.0414897687414122E-3</v>
      </c>
      <c r="M214">
        <f t="shared" si="32"/>
        <v>22</v>
      </c>
    </row>
    <row r="215" spans="1:13" x14ac:dyDescent="0.25">
      <c r="A215" t="s">
        <v>557</v>
      </c>
      <c r="B215" t="s">
        <v>189</v>
      </c>
      <c r="C215" t="s">
        <v>193</v>
      </c>
      <c r="D215" t="str">
        <f t="shared" si="34"/>
        <v>Inglis - Levy County</v>
      </c>
      <c r="E215" s="19">
        <v>1305</v>
      </c>
      <c r="F215" s="20">
        <v>1305</v>
      </c>
      <c r="G215" s="8">
        <f>VLOOKUP($B215,'County Pop Forecast'!$I$4:$N$72,2,FALSE)</f>
        <v>6.701116015397357E-3</v>
      </c>
      <c r="H215" s="8">
        <f>VLOOKUP($B215,'County Pop Forecast'!$I$4:$N$72,3,FALSE)</f>
        <v>5.2558377534819289E-3</v>
      </c>
      <c r="I215" s="8">
        <f>VLOOKUP($B215,'County Pop Forecast'!$I$4:$N$72,4,FALSE)</f>
        <v>4.1053314299765997E-3</v>
      </c>
      <c r="J215" s="8">
        <f>VLOOKUP($B215,'County Pop Forecast'!$I$4:$N$72,5,FALSE)</f>
        <v>3.3902511339285457E-3</v>
      </c>
      <c r="K215" s="8">
        <f>VLOOKUP($B215,'County Pop Forecast'!$I$4:$N$72,6,FALSE)</f>
        <v>3.0414897687414122E-3</v>
      </c>
      <c r="M215">
        <f t="shared" si="32"/>
        <v>6</v>
      </c>
    </row>
    <row r="216" spans="1:13" x14ac:dyDescent="0.25">
      <c r="A216" t="s">
        <v>557</v>
      </c>
      <c r="B216" t="s">
        <v>189</v>
      </c>
      <c r="C216" t="s">
        <v>194</v>
      </c>
      <c r="D216" t="str">
        <f t="shared" si="34"/>
        <v>Otter Creek - Levy County</v>
      </c>
      <c r="E216" s="19">
        <v>118</v>
      </c>
      <c r="F216" s="20">
        <v>118</v>
      </c>
      <c r="G216" s="8">
        <f>VLOOKUP($B216,'County Pop Forecast'!$I$4:$N$72,2,FALSE)</f>
        <v>6.701116015397357E-3</v>
      </c>
      <c r="H216" s="8">
        <f>VLOOKUP($B216,'County Pop Forecast'!$I$4:$N$72,3,FALSE)</f>
        <v>5.2558377534819289E-3</v>
      </c>
      <c r="I216" s="8">
        <f>VLOOKUP($B216,'County Pop Forecast'!$I$4:$N$72,4,FALSE)</f>
        <v>4.1053314299765997E-3</v>
      </c>
      <c r="J216" s="8">
        <f>VLOOKUP($B216,'County Pop Forecast'!$I$4:$N$72,5,FALSE)</f>
        <v>3.3902511339285457E-3</v>
      </c>
      <c r="K216" s="8">
        <f>VLOOKUP($B216,'County Pop Forecast'!$I$4:$N$72,6,FALSE)</f>
        <v>3.0414897687414122E-3</v>
      </c>
      <c r="M216">
        <f t="shared" si="32"/>
        <v>11</v>
      </c>
    </row>
    <row r="217" spans="1:13" x14ac:dyDescent="0.25">
      <c r="A217" t="s">
        <v>557</v>
      </c>
      <c r="B217" t="s">
        <v>189</v>
      </c>
      <c r="C217" t="s">
        <v>195</v>
      </c>
      <c r="D217" t="str">
        <f t="shared" si="34"/>
        <v>Williston - Levy County</v>
      </c>
      <c r="E217" s="19">
        <v>2906</v>
      </c>
      <c r="F217" s="20">
        <v>2906</v>
      </c>
      <c r="G217" s="8">
        <f>VLOOKUP($B217,'County Pop Forecast'!$I$4:$N$72,2,FALSE)</f>
        <v>6.701116015397357E-3</v>
      </c>
      <c r="H217" s="8">
        <f>VLOOKUP($B217,'County Pop Forecast'!$I$4:$N$72,3,FALSE)</f>
        <v>5.2558377534819289E-3</v>
      </c>
      <c r="I217" s="8">
        <f>VLOOKUP($B217,'County Pop Forecast'!$I$4:$N$72,4,FALSE)</f>
        <v>4.1053314299765997E-3</v>
      </c>
      <c r="J217" s="8">
        <f>VLOOKUP($B217,'County Pop Forecast'!$I$4:$N$72,5,FALSE)</f>
        <v>3.3902511339285457E-3</v>
      </c>
      <c r="K217" s="8">
        <f>VLOOKUP($B217,'County Pop Forecast'!$I$4:$N$72,6,FALSE)</f>
        <v>3.0414897687414122E-3</v>
      </c>
      <c r="M217">
        <f t="shared" si="32"/>
        <v>9</v>
      </c>
    </row>
    <row r="218" spans="1:13" x14ac:dyDescent="0.25">
      <c r="A218" t="s">
        <v>557</v>
      </c>
      <c r="B218" t="s">
        <v>189</v>
      </c>
      <c r="C218" t="s">
        <v>196</v>
      </c>
      <c r="D218" t="str">
        <f t="shared" si="34"/>
        <v>Yankeetown - Levy County</v>
      </c>
      <c r="E218" s="19">
        <v>509</v>
      </c>
      <c r="F218" s="20">
        <v>509</v>
      </c>
      <c r="G218" s="8">
        <f>VLOOKUP($B218,'County Pop Forecast'!$I$4:$N$72,2,FALSE)</f>
        <v>6.701116015397357E-3</v>
      </c>
      <c r="H218" s="8">
        <f>VLOOKUP($B218,'County Pop Forecast'!$I$4:$N$72,3,FALSE)</f>
        <v>5.2558377534819289E-3</v>
      </c>
      <c r="I218" s="8">
        <f>VLOOKUP($B218,'County Pop Forecast'!$I$4:$N$72,4,FALSE)</f>
        <v>4.1053314299765997E-3</v>
      </c>
      <c r="J218" s="8">
        <f>VLOOKUP($B218,'County Pop Forecast'!$I$4:$N$72,5,FALSE)</f>
        <v>3.3902511339285457E-3</v>
      </c>
      <c r="K218" s="8">
        <f>VLOOKUP($B218,'County Pop Forecast'!$I$4:$N$72,6,FALSE)</f>
        <v>3.0414897687414122E-3</v>
      </c>
      <c r="M218">
        <f t="shared" si="32"/>
        <v>10</v>
      </c>
    </row>
    <row r="219" spans="1:13" x14ac:dyDescent="0.25">
      <c r="A219" s="2" t="s">
        <v>544</v>
      </c>
      <c r="B219" t="s">
        <v>189</v>
      </c>
      <c r="C219" t="s">
        <v>499</v>
      </c>
      <c r="D219" t="str">
        <f>C219</f>
        <v>Unincorporated Levy County</v>
      </c>
      <c r="E219" s="19">
        <v>32220</v>
      </c>
      <c r="F219" s="20">
        <v>32220</v>
      </c>
      <c r="G219" s="8">
        <f>VLOOKUP($B219,'County Pop Forecast'!$I$4:$N$72,2,FALSE)</f>
        <v>6.701116015397357E-3</v>
      </c>
      <c r="H219" s="8">
        <f>VLOOKUP($B219,'County Pop Forecast'!$I$4:$N$72,3,FALSE)</f>
        <v>5.2558377534819289E-3</v>
      </c>
      <c r="I219" s="8">
        <f>VLOOKUP($B219,'County Pop Forecast'!$I$4:$N$72,4,FALSE)</f>
        <v>4.1053314299765997E-3</v>
      </c>
      <c r="J219" s="8">
        <f>VLOOKUP($B219,'County Pop Forecast'!$I$4:$N$72,5,FALSE)</f>
        <v>3.3902511339285457E-3</v>
      </c>
      <c r="K219" s="8">
        <f>VLOOKUP($B219,'County Pop Forecast'!$I$4:$N$72,6,FALSE)</f>
        <v>3.0414897687414122E-3</v>
      </c>
      <c r="M219">
        <f t="shared" si="32"/>
        <v>26</v>
      </c>
    </row>
    <row r="220" spans="1:13" x14ac:dyDescent="0.25">
      <c r="A220" t="s">
        <v>557</v>
      </c>
      <c r="B220" t="s">
        <v>197</v>
      </c>
      <c r="C220" t="s">
        <v>198</v>
      </c>
      <c r="D220" t="str">
        <f>C220&amp;" - "&amp;B220</f>
        <v>Bristol - Liberty County</v>
      </c>
      <c r="E220" s="19">
        <v>912</v>
      </c>
      <c r="F220" s="20">
        <v>912</v>
      </c>
      <c r="G220" s="8">
        <f>VLOOKUP($B220,'County Pop Forecast'!$I$4:$N$72,2,FALSE)</f>
        <v>6.2877759327384375E-3</v>
      </c>
      <c r="H220" s="8">
        <f>VLOOKUP($B220,'County Pop Forecast'!$I$4:$N$72,3,FALSE)</f>
        <v>4.924141505416646E-3</v>
      </c>
      <c r="I220" s="8">
        <f>VLOOKUP($B220,'County Pop Forecast'!$I$4:$N$72,4,FALSE)</f>
        <v>3.5259952750252843E-3</v>
      </c>
      <c r="J220" s="8">
        <f>VLOOKUP($B220,'County Pop Forecast'!$I$4:$N$72,5,FALSE)</f>
        <v>2.6942949102306546E-3</v>
      </c>
      <c r="K220" s="8">
        <f>VLOOKUP($B220,'County Pop Forecast'!$I$4:$N$72,6,FALSE)</f>
        <v>2.2350159182502605E-3</v>
      </c>
      <c r="M220">
        <f t="shared" si="32"/>
        <v>7</v>
      </c>
    </row>
    <row r="221" spans="1:13" x14ac:dyDescent="0.25">
      <c r="A221" s="2" t="s">
        <v>544</v>
      </c>
      <c r="B221" t="s">
        <v>197</v>
      </c>
      <c r="C221" t="s">
        <v>500</v>
      </c>
      <c r="D221" t="str">
        <f>C221</f>
        <v>Unincorporated Liberty County</v>
      </c>
      <c r="E221" s="19">
        <v>7663</v>
      </c>
      <c r="F221" s="20">
        <v>5914</v>
      </c>
      <c r="G221" s="8">
        <f>VLOOKUP($B221,'County Pop Forecast'!$I$4:$N$72,2,FALSE)</f>
        <v>6.2877759327384375E-3</v>
      </c>
      <c r="H221" s="8">
        <f>VLOOKUP($B221,'County Pop Forecast'!$I$4:$N$72,3,FALSE)</f>
        <v>4.924141505416646E-3</v>
      </c>
      <c r="I221" s="8">
        <f>VLOOKUP($B221,'County Pop Forecast'!$I$4:$N$72,4,FALSE)</f>
        <v>3.5259952750252843E-3</v>
      </c>
      <c r="J221" s="8">
        <f>VLOOKUP($B221,'County Pop Forecast'!$I$4:$N$72,5,FALSE)</f>
        <v>2.6942949102306546E-3</v>
      </c>
      <c r="K221" s="8">
        <f>VLOOKUP($B221,'County Pop Forecast'!$I$4:$N$72,6,FALSE)</f>
        <v>2.2350159182502605E-3</v>
      </c>
      <c r="M221">
        <f t="shared" si="32"/>
        <v>29</v>
      </c>
    </row>
    <row r="222" spans="1:13" x14ac:dyDescent="0.25">
      <c r="A222" t="s">
        <v>557</v>
      </c>
      <c r="B222" t="s">
        <v>199</v>
      </c>
      <c r="C222" t="s">
        <v>200</v>
      </c>
      <c r="D222" t="str">
        <f t="shared" ref="D222:D224" si="35">C222&amp;" - "&amp;B222</f>
        <v>Greenville - Madison County</v>
      </c>
      <c r="E222" s="19">
        <v>756</v>
      </c>
      <c r="F222" s="20">
        <v>735</v>
      </c>
      <c r="G222" s="8">
        <f>VLOOKUP($B222,'County Pop Forecast'!$I$4:$N$72,2,FALSE)</f>
        <v>8.8478935158708971E-4</v>
      </c>
      <c r="H222" s="8">
        <f>VLOOKUP($B222,'County Pop Forecast'!$I$4:$N$72,3,FALSE)</f>
        <v>7.9713134342784819E-4</v>
      </c>
      <c r="I222" s="8">
        <f>VLOOKUP($B222,'County Pop Forecast'!$I$4:$N$72,4,FALSE)</f>
        <v>7.0007591794762902E-4</v>
      </c>
      <c r="J222" s="8">
        <f>VLOOKUP($B222,'County Pop Forecast'!$I$4:$N$72,5,FALSE)</f>
        <v>6.3523851848712454E-4</v>
      </c>
      <c r="K222" s="8">
        <f>VLOOKUP($B222,'County Pop Forecast'!$I$4:$N$72,6,FALSE)</f>
        <v>5.8138366983429002E-4</v>
      </c>
      <c r="M222">
        <f t="shared" si="32"/>
        <v>10</v>
      </c>
    </row>
    <row r="223" spans="1:13" x14ac:dyDescent="0.25">
      <c r="A223" t="s">
        <v>557</v>
      </c>
      <c r="B223" t="s">
        <v>199</v>
      </c>
      <c r="C223" t="s">
        <v>201</v>
      </c>
      <c r="D223" t="str">
        <f t="shared" si="35"/>
        <v>Lee - Madison County</v>
      </c>
      <c r="E223" s="19">
        <v>335</v>
      </c>
      <c r="F223" s="20">
        <v>335</v>
      </c>
      <c r="G223" s="8">
        <f>VLOOKUP($B223,'County Pop Forecast'!$I$4:$N$72,2,FALSE)</f>
        <v>8.8478935158708971E-4</v>
      </c>
      <c r="H223" s="8">
        <f>VLOOKUP($B223,'County Pop Forecast'!$I$4:$N$72,3,FALSE)</f>
        <v>7.9713134342784819E-4</v>
      </c>
      <c r="I223" s="8">
        <f>VLOOKUP($B223,'County Pop Forecast'!$I$4:$N$72,4,FALSE)</f>
        <v>7.0007591794762902E-4</v>
      </c>
      <c r="J223" s="8">
        <f>VLOOKUP($B223,'County Pop Forecast'!$I$4:$N$72,5,FALSE)</f>
        <v>6.3523851848712454E-4</v>
      </c>
      <c r="K223" s="8">
        <f>VLOOKUP($B223,'County Pop Forecast'!$I$4:$N$72,6,FALSE)</f>
        <v>5.8138366983429002E-4</v>
      </c>
      <c r="M223">
        <f t="shared" si="32"/>
        <v>3</v>
      </c>
    </row>
    <row r="224" spans="1:13" x14ac:dyDescent="0.25">
      <c r="A224" t="s">
        <v>557</v>
      </c>
      <c r="B224" t="s">
        <v>199</v>
      </c>
      <c r="C224" t="s">
        <v>501</v>
      </c>
      <c r="D224" t="str">
        <f t="shared" si="35"/>
        <v>Madison - Madison County</v>
      </c>
      <c r="E224" s="19">
        <v>2899</v>
      </c>
      <c r="F224" s="20">
        <v>2899</v>
      </c>
      <c r="G224" s="8">
        <f>VLOOKUP($B224,'County Pop Forecast'!$I$4:$N$72,2,FALSE)</f>
        <v>8.8478935158708971E-4</v>
      </c>
      <c r="H224" s="8">
        <f>VLOOKUP($B224,'County Pop Forecast'!$I$4:$N$72,3,FALSE)</f>
        <v>7.9713134342784819E-4</v>
      </c>
      <c r="I224" s="8">
        <f>VLOOKUP($B224,'County Pop Forecast'!$I$4:$N$72,4,FALSE)</f>
        <v>7.0007591794762902E-4</v>
      </c>
      <c r="J224" s="8">
        <f>VLOOKUP($B224,'County Pop Forecast'!$I$4:$N$72,5,FALSE)</f>
        <v>6.3523851848712454E-4</v>
      </c>
      <c r="K224" s="8">
        <f>VLOOKUP($B224,'County Pop Forecast'!$I$4:$N$72,6,FALSE)</f>
        <v>5.8138366983429002E-4</v>
      </c>
      <c r="M224">
        <f t="shared" si="32"/>
        <v>7</v>
      </c>
    </row>
    <row r="225" spans="1:13" x14ac:dyDescent="0.25">
      <c r="A225" s="2" t="s">
        <v>544</v>
      </c>
      <c r="B225" t="s">
        <v>199</v>
      </c>
      <c r="C225" t="s">
        <v>574</v>
      </c>
      <c r="D225" t="str">
        <f>C225</f>
        <v>Unincorporated Madison County</v>
      </c>
      <c r="E225" s="19">
        <v>14964</v>
      </c>
      <c r="F225" s="20">
        <v>13651</v>
      </c>
      <c r="G225" s="8">
        <f>VLOOKUP($B225,'County Pop Forecast'!$I$4:$N$72,2,FALSE)</f>
        <v>8.8478935158708971E-4</v>
      </c>
      <c r="H225" s="8">
        <f>VLOOKUP($B225,'County Pop Forecast'!$I$4:$N$72,3,FALSE)</f>
        <v>7.9713134342784819E-4</v>
      </c>
      <c r="I225" s="8">
        <f>VLOOKUP($B225,'County Pop Forecast'!$I$4:$N$72,4,FALSE)</f>
        <v>7.0007591794762902E-4</v>
      </c>
      <c r="J225" s="8">
        <f>VLOOKUP($B225,'County Pop Forecast'!$I$4:$N$72,5,FALSE)</f>
        <v>6.3523851848712454E-4</v>
      </c>
      <c r="K225" s="8">
        <f>VLOOKUP($B225,'County Pop Forecast'!$I$4:$N$72,6,FALSE)</f>
        <v>5.8138366983429002E-4</v>
      </c>
      <c r="M225">
        <f t="shared" si="32"/>
        <v>29</v>
      </c>
    </row>
    <row r="226" spans="1:13" x14ac:dyDescent="0.25">
      <c r="A226" t="s">
        <v>557</v>
      </c>
      <c r="B226" t="s">
        <v>202</v>
      </c>
      <c r="C226" t="s">
        <v>203</v>
      </c>
      <c r="D226" t="str">
        <f t="shared" ref="D226:D231" si="36">C226&amp;" - "&amp;B226</f>
        <v>Anna Maria - Manatee County</v>
      </c>
      <c r="E226" s="19">
        <v>1617</v>
      </c>
      <c r="F226" s="20">
        <v>1617</v>
      </c>
      <c r="G226" s="8">
        <f>VLOOKUP($B226,'County Pop Forecast'!$I$4:$N$72,2,FALSE)</f>
        <v>1.8912951969316083E-2</v>
      </c>
      <c r="H226" s="8">
        <f>VLOOKUP($B226,'County Pop Forecast'!$I$4:$N$72,3,FALSE)</f>
        <v>1.4642124412384661E-2</v>
      </c>
      <c r="I226" s="8">
        <f>VLOOKUP($B226,'County Pop Forecast'!$I$4:$N$72,4,FALSE)</f>
        <v>1.1387137862788554E-2</v>
      </c>
      <c r="J226" s="8">
        <f>VLOOKUP($B226,'County Pop Forecast'!$I$4:$N$72,5,FALSE)</f>
        <v>9.6874968340445733E-3</v>
      </c>
      <c r="K226" s="8">
        <f>VLOOKUP($B226,'County Pop Forecast'!$I$4:$N$72,6,FALSE)</f>
        <v>8.1782958093750135E-3</v>
      </c>
      <c r="M226">
        <f t="shared" si="32"/>
        <v>10</v>
      </c>
    </row>
    <row r="227" spans="1:13" x14ac:dyDescent="0.25">
      <c r="A227" t="s">
        <v>557</v>
      </c>
      <c r="B227" t="s">
        <v>202</v>
      </c>
      <c r="C227" t="s">
        <v>204</v>
      </c>
      <c r="D227" t="str">
        <f t="shared" si="36"/>
        <v>Bradenton - Manatee County</v>
      </c>
      <c r="E227" s="19">
        <v>58621</v>
      </c>
      <c r="F227" s="20">
        <v>58584</v>
      </c>
      <c r="G227" s="8">
        <f>VLOOKUP($B227,'County Pop Forecast'!$I$4:$N$72,2,FALSE)</f>
        <v>1.8912951969316083E-2</v>
      </c>
      <c r="H227" s="8">
        <f>VLOOKUP($B227,'County Pop Forecast'!$I$4:$N$72,3,FALSE)</f>
        <v>1.4642124412384661E-2</v>
      </c>
      <c r="I227" s="8">
        <f>VLOOKUP($B227,'County Pop Forecast'!$I$4:$N$72,4,FALSE)</f>
        <v>1.1387137862788554E-2</v>
      </c>
      <c r="J227" s="8">
        <f>VLOOKUP($B227,'County Pop Forecast'!$I$4:$N$72,5,FALSE)</f>
        <v>9.6874968340445733E-3</v>
      </c>
      <c r="K227" s="8">
        <f>VLOOKUP($B227,'County Pop Forecast'!$I$4:$N$72,6,FALSE)</f>
        <v>8.1782958093750135E-3</v>
      </c>
      <c r="M227">
        <f t="shared" si="32"/>
        <v>9</v>
      </c>
    </row>
    <row r="228" spans="1:13" x14ac:dyDescent="0.25">
      <c r="A228" t="s">
        <v>557</v>
      </c>
      <c r="B228" t="s">
        <v>202</v>
      </c>
      <c r="C228" t="s">
        <v>205</v>
      </c>
      <c r="D228" t="str">
        <f t="shared" si="36"/>
        <v>Bradenton Beach - Manatee County</v>
      </c>
      <c r="E228" s="19">
        <v>1188</v>
      </c>
      <c r="F228" s="20">
        <v>1188</v>
      </c>
      <c r="G228" s="8">
        <f>VLOOKUP($B228,'County Pop Forecast'!$I$4:$N$72,2,FALSE)</f>
        <v>1.8912951969316083E-2</v>
      </c>
      <c r="H228" s="8">
        <f>VLOOKUP($B228,'County Pop Forecast'!$I$4:$N$72,3,FALSE)</f>
        <v>1.4642124412384661E-2</v>
      </c>
      <c r="I228" s="8">
        <f>VLOOKUP($B228,'County Pop Forecast'!$I$4:$N$72,4,FALSE)</f>
        <v>1.1387137862788554E-2</v>
      </c>
      <c r="J228" s="8">
        <f>VLOOKUP($B228,'County Pop Forecast'!$I$4:$N$72,5,FALSE)</f>
        <v>9.6874968340445733E-3</v>
      </c>
      <c r="K228" s="8">
        <f>VLOOKUP($B228,'County Pop Forecast'!$I$4:$N$72,6,FALSE)</f>
        <v>8.1782958093750135E-3</v>
      </c>
      <c r="M228">
        <f t="shared" si="32"/>
        <v>15</v>
      </c>
    </row>
    <row r="229" spans="1:13" x14ac:dyDescent="0.25">
      <c r="A229" t="s">
        <v>557</v>
      </c>
      <c r="B229" t="s">
        <v>202</v>
      </c>
      <c r="C229" t="s">
        <v>206</v>
      </c>
      <c r="D229" t="str">
        <f t="shared" si="36"/>
        <v>Holmes Beach - Manatee County</v>
      </c>
      <c r="E229" s="19">
        <v>3913</v>
      </c>
      <c r="F229" s="20">
        <v>3913</v>
      </c>
      <c r="G229" s="8">
        <f>VLOOKUP($B229,'County Pop Forecast'!$I$4:$N$72,2,FALSE)</f>
        <v>1.8912951969316083E-2</v>
      </c>
      <c r="H229" s="8">
        <f>VLOOKUP($B229,'County Pop Forecast'!$I$4:$N$72,3,FALSE)</f>
        <v>1.4642124412384661E-2</v>
      </c>
      <c r="I229" s="8">
        <f>VLOOKUP($B229,'County Pop Forecast'!$I$4:$N$72,4,FALSE)</f>
        <v>1.1387137862788554E-2</v>
      </c>
      <c r="J229" s="8">
        <f>VLOOKUP($B229,'County Pop Forecast'!$I$4:$N$72,5,FALSE)</f>
        <v>9.6874968340445733E-3</v>
      </c>
      <c r="K229" s="8">
        <f>VLOOKUP($B229,'County Pop Forecast'!$I$4:$N$72,6,FALSE)</f>
        <v>8.1782958093750135E-3</v>
      </c>
      <c r="M229">
        <f t="shared" si="32"/>
        <v>12</v>
      </c>
    </row>
    <row r="230" spans="1:13" x14ac:dyDescent="0.25">
      <c r="A230" s="22" t="s">
        <v>557</v>
      </c>
      <c r="B230" s="22" t="s">
        <v>202</v>
      </c>
      <c r="C230" s="22" t="s">
        <v>207</v>
      </c>
      <c r="D230" t="str">
        <f t="shared" si="36"/>
        <v>Longboat Key (part) - Manatee County</v>
      </c>
      <c r="E230" s="23">
        <v>2481</v>
      </c>
      <c r="F230" s="24">
        <v>2481</v>
      </c>
      <c r="G230" s="8">
        <f>VLOOKUP($B230,'County Pop Forecast'!$I$4:$N$72,2,FALSE)</f>
        <v>1.8912951969316083E-2</v>
      </c>
      <c r="H230" s="8">
        <f>VLOOKUP($B230,'County Pop Forecast'!$I$4:$N$72,3,FALSE)</f>
        <v>1.4642124412384661E-2</v>
      </c>
      <c r="I230" s="8">
        <f>VLOOKUP($B230,'County Pop Forecast'!$I$4:$N$72,4,FALSE)</f>
        <v>1.1387137862788554E-2</v>
      </c>
      <c r="J230" s="8">
        <f>VLOOKUP($B230,'County Pop Forecast'!$I$4:$N$72,5,FALSE)</f>
        <v>9.6874968340445733E-3</v>
      </c>
      <c r="K230" s="8">
        <f>VLOOKUP($B230,'County Pop Forecast'!$I$4:$N$72,6,FALSE)</f>
        <v>8.1782958093750135E-3</v>
      </c>
      <c r="M230">
        <f t="shared" si="32"/>
        <v>19</v>
      </c>
    </row>
    <row r="231" spans="1:13" x14ac:dyDescent="0.25">
      <c r="A231" t="s">
        <v>557</v>
      </c>
      <c r="B231" t="s">
        <v>202</v>
      </c>
      <c r="C231" t="s">
        <v>208</v>
      </c>
      <c r="D231" t="str">
        <f t="shared" si="36"/>
        <v>Palmetto - Manatee County</v>
      </c>
      <c r="E231" s="19">
        <v>13661</v>
      </c>
      <c r="F231" s="20">
        <v>13661</v>
      </c>
      <c r="G231" s="8">
        <f>VLOOKUP($B231,'County Pop Forecast'!$I$4:$N$72,2,FALSE)</f>
        <v>1.8912951969316083E-2</v>
      </c>
      <c r="H231" s="8">
        <f>VLOOKUP($B231,'County Pop Forecast'!$I$4:$N$72,3,FALSE)</f>
        <v>1.4642124412384661E-2</v>
      </c>
      <c r="I231" s="8">
        <f>VLOOKUP($B231,'County Pop Forecast'!$I$4:$N$72,4,FALSE)</f>
        <v>1.1387137862788554E-2</v>
      </c>
      <c r="J231" s="8">
        <f>VLOOKUP($B231,'County Pop Forecast'!$I$4:$N$72,5,FALSE)</f>
        <v>9.6874968340445733E-3</v>
      </c>
      <c r="K231" s="8">
        <f>VLOOKUP($B231,'County Pop Forecast'!$I$4:$N$72,6,FALSE)</f>
        <v>8.1782958093750135E-3</v>
      </c>
      <c r="M231">
        <f t="shared" si="32"/>
        <v>8</v>
      </c>
    </row>
    <row r="232" spans="1:13" x14ac:dyDescent="0.25">
      <c r="A232" s="2" t="s">
        <v>544</v>
      </c>
      <c r="B232" t="s">
        <v>202</v>
      </c>
      <c r="C232" t="s">
        <v>502</v>
      </c>
      <c r="D232" t="str">
        <f>C232</f>
        <v>Unincorporated Manatee County</v>
      </c>
      <c r="E232" s="19">
        <v>317022</v>
      </c>
      <c r="F232" s="20">
        <v>316923</v>
      </c>
      <c r="G232" s="8">
        <f>VLOOKUP($B232,'County Pop Forecast'!$I$4:$N$72,2,FALSE)</f>
        <v>1.8912951969316083E-2</v>
      </c>
      <c r="H232" s="8">
        <f>VLOOKUP($B232,'County Pop Forecast'!$I$4:$N$72,3,FALSE)</f>
        <v>1.4642124412384661E-2</v>
      </c>
      <c r="I232" s="8">
        <f>VLOOKUP($B232,'County Pop Forecast'!$I$4:$N$72,4,FALSE)</f>
        <v>1.1387137862788554E-2</v>
      </c>
      <c r="J232" s="8">
        <f>VLOOKUP($B232,'County Pop Forecast'!$I$4:$N$72,5,FALSE)</f>
        <v>9.6874968340445733E-3</v>
      </c>
      <c r="K232" s="8">
        <f>VLOOKUP($B232,'County Pop Forecast'!$I$4:$N$72,6,FALSE)</f>
        <v>8.1782958093750135E-3</v>
      </c>
      <c r="M232">
        <f t="shared" si="32"/>
        <v>29</v>
      </c>
    </row>
    <row r="233" spans="1:13" x14ac:dyDescent="0.25">
      <c r="A233" t="s">
        <v>557</v>
      </c>
      <c r="B233" t="s">
        <v>209</v>
      </c>
      <c r="C233" t="s">
        <v>210</v>
      </c>
      <c r="D233" t="str">
        <f t="shared" ref="D233:D237" si="37">C233&amp;" - "&amp;B233</f>
        <v>Belleview - Marion County</v>
      </c>
      <c r="E233" s="19">
        <v>5330</v>
      </c>
      <c r="F233" s="20">
        <v>5325</v>
      </c>
      <c r="G233" s="8">
        <f>VLOOKUP($B233,'County Pop Forecast'!$I$4:$N$72,2,FALSE)</f>
        <v>1.414273563737023E-2</v>
      </c>
      <c r="H233" s="8">
        <f>VLOOKUP($B233,'County Pop Forecast'!$I$4:$N$72,3,FALSE)</f>
        <v>1.1009985177579562E-2</v>
      </c>
      <c r="I233" s="8">
        <f>VLOOKUP($B233,'County Pop Forecast'!$I$4:$N$72,4,FALSE)</f>
        <v>8.0702877806551054E-3</v>
      </c>
      <c r="J233" s="8">
        <f>VLOOKUP($B233,'County Pop Forecast'!$I$4:$N$72,5,FALSE)</f>
        <v>6.3035362340477796E-3</v>
      </c>
      <c r="K233" s="8">
        <f>VLOOKUP($B233,'County Pop Forecast'!$I$4:$N$72,6,FALSE)</f>
        <v>5.2456778313434427E-3</v>
      </c>
      <c r="M233">
        <f t="shared" si="32"/>
        <v>9</v>
      </c>
    </row>
    <row r="234" spans="1:13" x14ac:dyDescent="0.25">
      <c r="A234" t="s">
        <v>557</v>
      </c>
      <c r="B234" t="s">
        <v>209</v>
      </c>
      <c r="C234" t="s">
        <v>211</v>
      </c>
      <c r="D234" t="str">
        <f t="shared" si="37"/>
        <v>Dunnellon - Marion County</v>
      </c>
      <c r="E234" s="19">
        <v>1864</v>
      </c>
      <c r="F234" s="20">
        <v>1864</v>
      </c>
      <c r="G234" s="8">
        <f>VLOOKUP($B234,'County Pop Forecast'!$I$4:$N$72,2,FALSE)</f>
        <v>1.414273563737023E-2</v>
      </c>
      <c r="H234" s="8">
        <f>VLOOKUP($B234,'County Pop Forecast'!$I$4:$N$72,3,FALSE)</f>
        <v>1.1009985177579562E-2</v>
      </c>
      <c r="I234" s="8">
        <f>VLOOKUP($B234,'County Pop Forecast'!$I$4:$N$72,4,FALSE)</f>
        <v>8.0702877806551054E-3</v>
      </c>
      <c r="J234" s="8">
        <f>VLOOKUP($B234,'County Pop Forecast'!$I$4:$N$72,5,FALSE)</f>
        <v>6.3035362340477796E-3</v>
      </c>
      <c r="K234" s="8">
        <f>VLOOKUP($B234,'County Pop Forecast'!$I$4:$N$72,6,FALSE)</f>
        <v>5.2456778313434427E-3</v>
      </c>
      <c r="M234">
        <f t="shared" si="32"/>
        <v>9</v>
      </c>
    </row>
    <row r="235" spans="1:13" x14ac:dyDescent="0.25">
      <c r="A235" t="s">
        <v>557</v>
      </c>
      <c r="B235" t="s">
        <v>209</v>
      </c>
      <c r="C235" t="s">
        <v>212</v>
      </c>
      <c r="D235" t="str">
        <f t="shared" si="37"/>
        <v>McIntosh - Marion County</v>
      </c>
      <c r="E235" s="19">
        <v>486</v>
      </c>
      <c r="F235" s="20">
        <v>486</v>
      </c>
      <c r="G235" s="8">
        <f>VLOOKUP($B235,'County Pop Forecast'!$I$4:$N$72,2,FALSE)</f>
        <v>1.414273563737023E-2</v>
      </c>
      <c r="H235" s="8">
        <f>VLOOKUP($B235,'County Pop Forecast'!$I$4:$N$72,3,FALSE)</f>
        <v>1.1009985177579562E-2</v>
      </c>
      <c r="I235" s="8">
        <f>VLOOKUP($B235,'County Pop Forecast'!$I$4:$N$72,4,FALSE)</f>
        <v>8.0702877806551054E-3</v>
      </c>
      <c r="J235" s="8">
        <f>VLOOKUP($B235,'County Pop Forecast'!$I$4:$N$72,5,FALSE)</f>
        <v>6.3035362340477796E-3</v>
      </c>
      <c r="K235" s="8">
        <f>VLOOKUP($B235,'County Pop Forecast'!$I$4:$N$72,6,FALSE)</f>
        <v>5.2456778313434427E-3</v>
      </c>
      <c r="M235">
        <f t="shared" si="32"/>
        <v>8</v>
      </c>
    </row>
    <row r="236" spans="1:13" x14ac:dyDescent="0.25">
      <c r="A236" t="s">
        <v>557</v>
      </c>
      <c r="B236" t="s">
        <v>209</v>
      </c>
      <c r="C236" t="s">
        <v>213</v>
      </c>
      <c r="D236" t="str">
        <f t="shared" si="37"/>
        <v>Ocala - Marion County</v>
      </c>
      <c r="E236" s="19">
        <v>62023</v>
      </c>
      <c r="F236" s="20">
        <v>61807</v>
      </c>
      <c r="G236" s="8">
        <f>VLOOKUP($B236,'County Pop Forecast'!$I$4:$N$72,2,FALSE)</f>
        <v>1.414273563737023E-2</v>
      </c>
      <c r="H236" s="8">
        <f>VLOOKUP($B236,'County Pop Forecast'!$I$4:$N$72,3,FALSE)</f>
        <v>1.1009985177579562E-2</v>
      </c>
      <c r="I236" s="8">
        <f>VLOOKUP($B236,'County Pop Forecast'!$I$4:$N$72,4,FALSE)</f>
        <v>8.0702877806551054E-3</v>
      </c>
      <c r="J236" s="8">
        <f>VLOOKUP($B236,'County Pop Forecast'!$I$4:$N$72,5,FALSE)</f>
        <v>6.3035362340477796E-3</v>
      </c>
      <c r="K236" s="8">
        <f>VLOOKUP($B236,'County Pop Forecast'!$I$4:$N$72,6,FALSE)</f>
        <v>5.2456778313434427E-3</v>
      </c>
      <c r="M236">
        <f t="shared" si="32"/>
        <v>5</v>
      </c>
    </row>
    <row r="237" spans="1:13" x14ac:dyDescent="0.25">
      <c r="A237" t="s">
        <v>557</v>
      </c>
      <c r="B237" t="s">
        <v>209</v>
      </c>
      <c r="C237" t="s">
        <v>214</v>
      </c>
      <c r="D237" t="str">
        <f t="shared" si="37"/>
        <v>Reddick - Marion County</v>
      </c>
      <c r="E237" s="19">
        <v>577</v>
      </c>
      <c r="F237" s="20">
        <v>577</v>
      </c>
      <c r="G237" s="8">
        <f>VLOOKUP($B237,'County Pop Forecast'!$I$4:$N$72,2,FALSE)</f>
        <v>1.414273563737023E-2</v>
      </c>
      <c r="H237" s="8">
        <f>VLOOKUP($B237,'County Pop Forecast'!$I$4:$N$72,3,FALSE)</f>
        <v>1.1009985177579562E-2</v>
      </c>
      <c r="I237" s="8">
        <f>VLOOKUP($B237,'County Pop Forecast'!$I$4:$N$72,4,FALSE)</f>
        <v>8.0702877806551054E-3</v>
      </c>
      <c r="J237" s="8">
        <f>VLOOKUP($B237,'County Pop Forecast'!$I$4:$N$72,5,FALSE)</f>
        <v>6.3035362340477796E-3</v>
      </c>
      <c r="K237" s="8">
        <f>VLOOKUP($B237,'County Pop Forecast'!$I$4:$N$72,6,FALSE)</f>
        <v>5.2456778313434427E-3</v>
      </c>
      <c r="M237">
        <f t="shared" si="32"/>
        <v>7</v>
      </c>
    </row>
    <row r="238" spans="1:13" x14ac:dyDescent="0.25">
      <c r="A238" s="2" t="s">
        <v>544</v>
      </c>
      <c r="B238" t="s">
        <v>209</v>
      </c>
      <c r="C238" t="s">
        <v>575</v>
      </c>
      <c r="D238" t="str">
        <f>C238</f>
        <v>Unincorporated Marion County</v>
      </c>
      <c r="E238" s="19">
        <v>297855</v>
      </c>
      <c r="F238" s="20">
        <v>292753</v>
      </c>
      <c r="G238" s="8">
        <f>VLOOKUP($B238,'County Pop Forecast'!$I$4:$N$72,2,FALSE)</f>
        <v>1.414273563737023E-2</v>
      </c>
      <c r="H238" s="8">
        <f>VLOOKUP($B238,'County Pop Forecast'!$I$4:$N$72,3,FALSE)</f>
        <v>1.1009985177579562E-2</v>
      </c>
      <c r="I238" s="8">
        <f>VLOOKUP($B238,'County Pop Forecast'!$I$4:$N$72,4,FALSE)</f>
        <v>8.0702877806551054E-3</v>
      </c>
      <c r="J238" s="8">
        <f>VLOOKUP($B238,'County Pop Forecast'!$I$4:$N$72,5,FALSE)</f>
        <v>6.3035362340477796E-3</v>
      </c>
      <c r="K238" s="8">
        <f>VLOOKUP($B238,'County Pop Forecast'!$I$4:$N$72,6,FALSE)</f>
        <v>5.2456778313434427E-3</v>
      </c>
      <c r="M238">
        <f t="shared" si="32"/>
        <v>28</v>
      </c>
    </row>
    <row r="239" spans="1:13" x14ac:dyDescent="0.25">
      <c r="A239" t="s">
        <v>557</v>
      </c>
      <c r="B239" t="s">
        <v>215</v>
      </c>
      <c r="C239" t="s">
        <v>503</v>
      </c>
      <c r="D239" t="str">
        <f t="shared" ref="D239:D243" si="38">C239&amp;" - "&amp;B239</f>
        <v>Indiantown - Martin County</v>
      </c>
      <c r="E239" s="19">
        <v>6822</v>
      </c>
      <c r="F239" s="20">
        <v>6822</v>
      </c>
      <c r="G239" s="8">
        <f>VLOOKUP($B239,'County Pop Forecast'!$I$4:$N$72,2,FALSE)</f>
        <v>1.1149629185223553E-2</v>
      </c>
      <c r="H239" s="8">
        <f>VLOOKUP($B239,'County Pop Forecast'!$I$4:$N$72,3,FALSE)</f>
        <v>8.2114424238017847E-3</v>
      </c>
      <c r="I239" s="8">
        <f>VLOOKUP($B239,'County Pop Forecast'!$I$4:$N$72,4,FALSE)</f>
        <v>6.5077678906451109E-3</v>
      </c>
      <c r="J239" s="8">
        <f>VLOOKUP($B239,'County Pop Forecast'!$I$4:$N$72,5,FALSE)</f>
        <v>5.6139280368907585E-3</v>
      </c>
      <c r="K239" s="8">
        <f>VLOOKUP($B239,'County Pop Forecast'!$I$4:$N$72,6,FALSE)</f>
        <v>4.8666705166129365E-3</v>
      </c>
      <c r="M239">
        <f t="shared" si="32"/>
        <v>10</v>
      </c>
    </row>
    <row r="240" spans="1:13" x14ac:dyDescent="0.25">
      <c r="A240" t="s">
        <v>557</v>
      </c>
      <c r="B240" t="s">
        <v>215</v>
      </c>
      <c r="C240" t="s">
        <v>216</v>
      </c>
      <c r="D240" t="str">
        <f t="shared" si="38"/>
        <v>Jupiter Island - Martin County</v>
      </c>
      <c r="E240" s="19">
        <v>847</v>
      </c>
      <c r="F240" s="20">
        <v>847</v>
      </c>
      <c r="G240" s="8">
        <f>VLOOKUP($B240,'County Pop Forecast'!$I$4:$N$72,2,FALSE)</f>
        <v>1.1149629185223553E-2</v>
      </c>
      <c r="H240" s="8">
        <f>VLOOKUP($B240,'County Pop Forecast'!$I$4:$N$72,3,FALSE)</f>
        <v>8.2114424238017847E-3</v>
      </c>
      <c r="I240" s="8">
        <f>VLOOKUP($B240,'County Pop Forecast'!$I$4:$N$72,4,FALSE)</f>
        <v>6.5077678906451109E-3</v>
      </c>
      <c r="J240" s="8">
        <f>VLOOKUP($B240,'County Pop Forecast'!$I$4:$N$72,5,FALSE)</f>
        <v>5.6139280368907585E-3</v>
      </c>
      <c r="K240" s="8">
        <f>VLOOKUP($B240,'County Pop Forecast'!$I$4:$N$72,6,FALSE)</f>
        <v>4.8666705166129365E-3</v>
      </c>
      <c r="M240">
        <f t="shared" si="32"/>
        <v>14</v>
      </c>
    </row>
    <row r="241" spans="1:13" x14ac:dyDescent="0.25">
      <c r="A241" t="s">
        <v>557</v>
      </c>
      <c r="B241" t="s">
        <v>215</v>
      </c>
      <c r="C241" t="s">
        <v>217</v>
      </c>
      <c r="D241" t="str">
        <f t="shared" si="38"/>
        <v>Ocean Breeze - Martin County</v>
      </c>
      <c r="E241" s="19">
        <v>428</v>
      </c>
      <c r="F241" s="20">
        <v>428</v>
      </c>
      <c r="G241" s="8">
        <f>VLOOKUP($B241,'County Pop Forecast'!$I$4:$N$72,2,FALSE)</f>
        <v>1.1149629185223553E-2</v>
      </c>
      <c r="H241" s="8">
        <f>VLOOKUP($B241,'County Pop Forecast'!$I$4:$N$72,3,FALSE)</f>
        <v>8.2114424238017847E-3</v>
      </c>
      <c r="I241" s="8">
        <f>VLOOKUP($B241,'County Pop Forecast'!$I$4:$N$72,4,FALSE)</f>
        <v>6.5077678906451109E-3</v>
      </c>
      <c r="J241" s="8">
        <f>VLOOKUP($B241,'County Pop Forecast'!$I$4:$N$72,5,FALSE)</f>
        <v>5.6139280368907585E-3</v>
      </c>
      <c r="K241" s="8">
        <f>VLOOKUP($B241,'County Pop Forecast'!$I$4:$N$72,6,FALSE)</f>
        <v>4.8666705166129365E-3</v>
      </c>
      <c r="M241">
        <f t="shared" si="32"/>
        <v>12</v>
      </c>
    </row>
    <row r="242" spans="1:13" x14ac:dyDescent="0.25">
      <c r="A242" t="s">
        <v>557</v>
      </c>
      <c r="B242" t="s">
        <v>215</v>
      </c>
      <c r="C242" t="s">
        <v>218</v>
      </c>
      <c r="D242" t="str">
        <f t="shared" si="38"/>
        <v>Sewall's Point - Martin County</v>
      </c>
      <c r="E242" s="19">
        <v>2127</v>
      </c>
      <c r="F242" s="20">
        <v>2127</v>
      </c>
      <c r="G242" s="8">
        <f>VLOOKUP($B242,'County Pop Forecast'!$I$4:$N$72,2,FALSE)</f>
        <v>1.1149629185223553E-2</v>
      </c>
      <c r="H242" s="8">
        <f>VLOOKUP($B242,'County Pop Forecast'!$I$4:$N$72,3,FALSE)</f>
        <v>8.2114424238017847E-3</v>
      </c>
      <c r="I242" s="8">
        <f>VLOOKUP($B242,'County Pop Forecast'!$I$4:$N$72,4,FALSE)</f>
        <v>6.5077678906451109E-3</v>
      </c>
      <c r="J242" s="8">
        <f>VLOOKUP($B242,'County Pop Forecast'!$I$4:$N$72,5,FALSE)</f>
        <v>5.6139280368907585E-3</v>
      </c>
      <c r="K242" s="8">
        <f>VLOOKUP($B242,'County Pop Forecast'!$I$4:$N$72,6,FALSE)</f>
        <v>4.8666705166129365E-3</v>
      </c>
      <c r="M242">
        <f t="shared" si="32"/>
        <v>14</v>
      </c>
    </row>
    <row r="243" spans="1:13" x14ac:dyDescent="0.25">
      <c r="A243" t="s">
        <v>557</v>
      </c>
      <c r="B243" t="s">
        <v>215</v>
      </c>
      <c r="C243" t="s">
        <v>219</v>
      </c>
      <c r="D243" t="str">
        <f t="shared" si="38"/>
        <v>Stuart - Martin County</v>
      </c>
      <c r="E243" s="19">
        <v>16793</v>
      </c>
      <c r="F243" s="20">
        <v>16769</v>
      </c>
      <c r="G243" s="8">
        <f>VLOOKUP($B243,'County Pop Forecast'!$I$4:$N$72,2,FALSE)</f>
        <v>1.1149629185223553E-2</v>
      </c>
      <c r="H243" s="8">
        <f>VLOOKUP($B243,'County Pop Forecast'!$I$4:$N$72,3,FALSE)</f>
        <v>8.2114424238017847E-3</v>
      </c>
      <c r="I243" s="8">
        <f>VLOOKUP($B243,'County Pop Forecast'!$I$4:$N$72,4,FALSE)</f>
        <v>6.5077678906451109E-3</v>
      </c>
      <c r="J243" s="8">
        <f>VLOOKUP($B243,'County Pop Forecast'!$I$4:$N$72,5,FALSE)</f>
        <v>5.6139280368907585E-3</v>
      </c>
      <c r="K243" s="8">
        <f>VLOOKUP($B243,'County Pop Forecast'!$I$4:$N$72,6,FALSE)</f>
        <v>4.8666705166129365E-3</v>
      </c>
      <c r="M243">
        <f t="shared" si="32"/>
        <v>6</v>
      </c>
    </row>
    <row r="244" spans="1:13" x14ac:dyDescent="0.25">
      <c r="A244" s="2" t="s">
        <v>544</v>
      </c>
      <c r="B244" t="s">
        <v>215</v>
      </c>
      <c r="C244" t="s">
        <v>504</v>
      </c>
      <c r="D244" t="str">
        <f>C244</f>
        <v>Unincorporated Martin County</v>
      </c>
      <c r="E244" s="19">
        <v>134284</v>
      </c>
      <c r="F244" s="20">
        <v>132248</v>
      </c>
      <c r="G244" s="8">
        <f>VLOOKUP($B244,'County Pop Forecast'!$I$4:$N$72,2,FALSE)</f>
        <v>1.1149629185223553E-2</v>
      </c>
      <c r="H244" s="8">
        <f>VLOOKUP($B244,'County Pop Forecast'!$I$4:$N$72,3,FALSE)</f>
        <v>8.2114424238017847E-3</v>
      </c>
      <c r="I244" s="8">
        <f>VLOOKUP($B244,'County Pop Forecast'!$I$4:$N$72,4,FALSE)</f>
        <v>6.5077678906451109E-3</v>
      </c>
      <c r="J244" s="8">
        <f>VLOOKUP($B244,'County Pop Forecast'!$I$4:$N$72,5,FALSE)</f>
        <v>5.6139280368907585E-3</v>
      </c>
      <c r="K244" s="8">
        <f>VLOOKUP($B244,'County Pop Forecast'!$I$4:$N$72,6,FALSE)</f>
        <v>4.8666705166129365E-3</v>
      </c>
      <c r="M244">
        <f t="shared" si="32"/>
        <v>28</v>
      </c>
    </row>
    <row r="245" spans="1:13" x14ac:dyDescent="0.25">
      <c r="A245" t="s">
        <v>557</v>
      </c>
      <c r="B245" t="s">
        <v>453</v>
      </c>
      <c r="C245" t="s">
        <v>220</v>
      </c>
      <c r="D245" t="str">
        <f t="shared" ref="D245:D279" si="39">C245&amp;" - "&amp;B245</f>
        <v>Aventura - Miami-Dade County</v>
      </c>
      <c r="E245" s="19">
        <v>38041</v>
      </c>
      <c r="F245" s="20">
        <v>38041</v>
      </c>
      <c r="G245" s="8">
        <f>VLOOKUP($B245,'County Pop Forecast'!$I$4:$N$72,2,FALSE)</f>
        <v>1.1043904619596923E-2</v>
      </c>
      <c r="H245" s="8">
        <f>VLOOKUP($B245,'County Pop Forecast'!$I$4:$N$72,3,FALSE)</f>
        <v>8.8991325630307649E-3</v>
      </c>
      <c r="I245" s="8">
        <f>VLOOKUP($B245,'County Pop Forecast'!$I$4:$N$72,4,FALSE)</f>
        <v>6.7085487693314683E-3</v>
      </c>
      <c r="J245" s="8">
        <f>VLOOKUP($B245,'County Pop Forecast'!$I$4:$N$72,5,FALSE)</f>
        <v>5.3593361627024549E-3</v>
      </c>
      <c r="K245" s="8">
        <f>VLOOKUP($B245,'County Pop Forecast'!$I$4:$N$72,6,FALSE)</f>
        <v>4.5310485321135019E-3</v>
      </c>
      <c r="M245">
        <f t="shared" si="32"/>
        <v>8</v>
      </c>
    </row>
    <row r="246" spans="1:13" x14ac:dyDescent="0.25">
      <c r="A246" t="s">
        <v>557</v>
      </c>
      <c r="B246" t="s">
        <v>453</v>
      </c>
      <c r="C246" t="s">
        <v>221</v>
      </c>
      <c r="D246" t="str">
        <f t="shared" si="39"/>
        <v>Bal Harbour - Miami-Dade County</v>
      </c>
      <c r="E246" s="19">
        <v>2932</v>
      </c>
      <c r="F246" s="20">
        <v>2932</v>
      </c>
      <c r="G246" s="8">
        <f>VLOOKUP($B246,'County Pop Forecast'!$I$4:$N$72,2,FALSE)</f>
        <v>1.1043904619596923E-2</v>
      </c>
      <c r="H246" s="8">
        <f>VLOOKUP($B246,'County Pop Forecast'!$I$4:$N$72,3,FALSE)</f>
        <v>8.8991325630307649E-3</v>
      </c>
      <c r="I246" s="8">
        <f>VLOOKUP($B246,'County Pop Forecast'!$I$4:$N$72,4,FALSE)</f>
        <v>6.7085487693314683E-3</v>
      </c>
      <c r="J246" s="8">
        <f>VLOOKUP($B246,'County Pop Forecast'!$I$4:$N$72,5,FALSE)</f>
        <v>5.3593361627024549E-3</v>
      </c>
      <c r="K246" s="8">
        <f>VLOOKUP($B246,'County Pop Forecast'!$I$4:$N$72,6,FALSE)</f>
        <v>4.5310485321135019E-3</v>
      </c>
      <c r="M246">
        <f t="shared" si="32"/>
        <v>11</v>
      </c>
    </row>
    <row r="247" spans="1:13" x14ac:dyDescent="0.25">
      <c r="A247" t="s">
        <v>557</v>
      </c>
      <c r="B247" t="s">
        <v>453</v>
      </c>
      <c r="C247" t="s">
        <v>222</v>
      </c>
      <c r="D247" t="str">
        <f t="shared" si="39"/>
        <v>Bay Harbor Islands - Miami-Dade County</v>
      </c>
      <c r="E247" s="19">
        <v>6091</v>
      </c>
      <c r="F247" s="20">
        <v>6091</v>
      </c>
      <c r="G247" s="8">
        <f>VLOOKUP($B247,'County Pop Forecast'!$I$4:$N$72,2,FALSE)</f>
        <v>1.1043904619596923E-2</v>
      </c>
      <c r="H247" s="8">
        <f>VLOOKUP($B247,'County Pop Forecast'!$I$4:$N$72,3,FALSE)</f>
        <v>8.8991325630307649E-3</v>
      </c>
      <c r="I247" s="8">
        <f>VLOOKUP($B247,'County Pop Forecast'!$I$4:$N$72,4,FALSE)</f>
        <v>6.7085487693314683E-3</v>
      </c>
      <c r="J247" s="8">
        <f>VLOOKUP($B247,'County Pop Forecast'!$I$4:$N$72,5,FALSE)</f>
        <v>5.3593361627024549E-3</v>
      </c>
      <c r="K247" s="8">
        <f>VLOOKUP($B247,'County Pop Forecast'!$I$4:$N$72,6,FALSE)</f>
        <v>4.5310485321135019E-3</v>
      </c>
      <c r="M247">
        <f t="shared" si="32"/>
        <v>18</v>
      </c>
    </row>
    <row r="248" spans="1:13" x14ac:dyDescent="0.25">
      <c r="A248" t="s">
        <v>557</v>
      </c>
      <c r="B248" t="s">
        <v>453</v>
      </c>
      <c r="C248" t="s">
        <v>223</v>
      </c>
      <c r="D248" t="str">
        <f t="shared" si="39"/>
        <v>Biscayne Park - Miami-Dade County</v>
      </c>
      <c r="E248" s="19">
        <v>3181</v>
      </c>
      <c r="F248" s="20">
        <v>3181</v>
      </c>
      <c r="G248" s="8">
        <f>VLOOKUP($B248,'County Pop Forecast'!$I$4:$N$72,2,FALSE)</f>
        <v>1.1043904619596923E-2</v>
      </c>
      <c r="H248" s="8">
        <f>VLOOKUP($B248,'County Pop Forecast'!$I$4:$N$72,3,FALSE)</f>
        <v>8.8991325630307649E-3</v>
      </c>
      <c r="I248" s="8">
        <f>VLOOKUP($B248,'County Pop Forecast'!$I$4:$N$72,4,FALSE)</f>
        <v>6.7085487693314683E-3</v>
      </c>
      <c r="J248" s="8">
        <f>VLOOKUP($B248,'County Pop Forecast'!$I$4:$N$72,5,FALSE)</f>
        <v>5.3593361627024549E-3</v>
      </c>
      <c r="K248" s="8">
        <f>VLOOKUP($B248,'County Pop Forecast'!$I$4:$N$72,6,FALSE)</f>
        <v>4.5310485321135019E-3</v>
      </c>
      <c r="M248">
        <f t="shared" si="32"/>
        <v>13</v>
      </c>
    </row>
    <row r="249" spans="1:13" x14ac:dyDescent="0.25">
      <c r="A249" t="s">
        <v>557</v>
      </c>
      <c r="B249" t="s">
        <v>453</v>
      </c>
      <c r="C249" t="s">
        <v>505</v>
      </c>
      <c r="D249" t="str">
        <f t="shared" si="39"/>
        <v>Coral Gables - Miami-Dade County</v>
      </c>
      <c r="E249" s="19">
        <v>51133</v>
      </c>
      <c r="F249" s="20">
        <v>51133</v>
      </c>
      <c r="G249" s="8">
        <f>VLOOKUP($B249,'County Pop Forecast'!$I$4:$N$72,2,FALSE)</f>
        <v>1.1043904619596923E-2</v>
      </c>
      <c r="H249" s="8">
        <f>VLOOKUP($B249,'County Pop Forecast'!$I$4:$N$72,3,FALSE)</f>
        <v>8.8991325630307649E-3</v>
      </c>
      <c r="I249" s="8">
        <f>VLOOKUP($B249,'County Pop Forecast'!$I$4:$N$72,4,FALSE)</f>
        <v>6.7085487693314683E-3</v>
      </c>
      <c r="J249" s="8">
        <f>VLOOKUP($B249,'County Pop Forecast'!$I$4:$N$72,5,FALSE)</f>
        <v>5.3593361627024549E-3</v>
      </c>
      <c r="K249" s="8">
        <f>VLOOKUP($B249,'County Pop Forecast'!$I$4:$N$72,6,FALSE)</f>
        <v>4.5310485321135019E-3</v>
      </c>
      <c r="M249">
        <f t="shared" si="32"/>
        <v>12</v>
      </c>
    </row>
    <row r="250" spans="1:13" x14ac:dyDescent="0.25">
      <c r="A250" t="s">
        <v>557</v>
      </c>
      <c r="B250" t="s">
        <v>453</v>
      </c>
      <c r="C250" t="s">
        <v>224</v>
      </c>
      <c r="D250" t="str">
        <f t="shared" si="39"/>
        <v>Cutler Bay - Miami-Dade County</v>
      </c>
      <c r="E250" s="19">
        <v>45480</v>
      </c>
      <c r="F250" s="20">
        <v>45480</v>
      </c>
      <c r="G250" s="8">
        <f>VLOOKUP($B250,'County Pop Forecast'!$I$4:$N$72,2,FALSE)</f>
        <v>1.1043904619596923E-2</v>
      </c>
      <c r="H250" s="8">
        <f>VLOOKUP($B250,'County Pop Forecast'!$I$4:$N$72,3,FALSE)</f>
        <v>8.8991325630307649E-3</v>
      </c>
      <c r="I250" s="8">
        <f>VLOOKUP($B250,'County Pop Forecast'!$I$4:$N$72,4,FALSE)</f>
        <v>6.7085487693314683E-3</v>
      </c>
      <c r="J250" s="8">
        <f>VLOOKUP($B250,'County Pop Forecast'!$I$4:$N$72,5,FALSE)</f>
        <v>5.3593361627024549E-3</v>
      </c>
      <c r="K250" s="8">
        <f>VLOOKUP($B250,'County Pop Forecast'!$I$4:$N$72,6,FALSE)</f>
        <v>4.5310485321135019E-3</v>
      </c>
      <c r="M250">
        <f t="shared" si="32"/>
        <v>10</v>
      </c>
    </row>
    <row r="251" spans="1:13" x14ac:dyDescent="0.25">
      <c r="A251" t="s">
        <v>557</v>
      </c>
      <c r="B251" t="s">
        <v>453</v>
      </c>
      <c r="C251" t="s">
        <v>506</v>
      </c>
      <c r="D251" t="str">
        <f t="shared" si="39"/>
        <v>Doral - Miami-Dade County</v>
      </c>
      <c r="E251" s="19">
        <v>71314</v>
      </c>
      <c r="F251" s="20">
        <v>71314</v>
      </c>
      <c r="G251" s="8">
        <f>VLOOKUP($B251,'County Pop Forecast'!$I$4:$N$72,2,FALSE)</f>
        <v>1.1043904619596923E-2</v>
      </c>
      <c r="H251" s="8">
        <f>VLOOKUP($B251,'County Pop Forecast'!$I$4:$N$72,3,FALSE)</f>
        <v>8.8991325630307649E-3</v>
      </c>
      <c r="I251" s="8">
        <f>VLOOKUP($B251,'County Pop Forecast'!$I$4:$N$72,4,FALSE)</f>
        <v>6.7085487693314683E-3</v>
      </c>
      <c r="J251" s="8">
        <f>VLOOKUP($B251,'County Pop Forecast'!$I$4:$N$72,5,FALSE)</f>
        <v>5.3593361627024549E-3</v>
      </c>
      <c r="K251" s="8">
        <f>VLOOKUP($B251,'County Pop Forecast'!$I$4:$N$72,6,FALSE)</f>
        <v>4.5310485321135019E-3</v>
      </c>
      <c r="M251">
        <f t="shared" si="32"/>
        <v>5</v>
      </c>
    </row>
    <row r="252" spans="1:13" x14ac:dyDescent="0.25">
      <c r="A252" t="s">
        <v>557</v>
      </c>
      <c r="B252" t="s">
        <v>453</v>
      </c>
      <c r="C252" t="s">
        <v>225</v>
      </c>
      <c r="D252" t="str">
        <f t="shared" si="39"/>
        <v>El Portal - Miami-Dade County</v>
      </c>
      <c r="E252" s="19">
        <v>2146</v>
      </c>
      <c r="F252" s="20">
        <v>2146</v>
      </c>
      <c r="G252" s="8">
        <f>VLOOKUP($B252,'County Pop Forecast'!$I$4:$N$72,2,FALSE)</f>
        <v>1.1043904619596923E-2</v>
      </c>
      <c r="H252" s="8">
        <f>VLOOKUP($B252,'County Pop Forecast'!$I$4:$N$72,3,FALSE)</f>
        <v>8.8991325630307649E-3</v>
      </c>
      <c r="I252" s="8">
        <f>VLOOKUP($B252,'County Pop Forecast'!$I$4:$N$72,4,FALSE)</f>
        <v>6.7085487693314683E-3</v>
      </c>
      <c r="J252" s="8">
        <f>VLOOKUP($B252,'County Pop Forecast'!$I$4:$N$72,5,FALSE)</f>
        <v>5.3593361627024549E-3</v>
      </c>
      <c r="K252" s="8">
        <f>VLOOKUP($B252,'County Pop Forecast'!$I$4:$N$72,6,FALSE)</f>
        <v>4.5310485321135019E-3</v>
      </c>
      <c r="M252">
        <f t="shared" si="32"/>
        <v>9</v>
      </c>
    </row>
    <row r="253" spans="1:13" x14ac:dyDescent="0.25">
      <c r="A253" t="s">
        <v>557</v>
      </c>
      <c r="B253" t="s">
        <v>453</v>
      </c>
      <c r="C253" t="s">
        <v>226</v>
      </c>
      <c r="D253" t="str">
        <f t="shared" si="39"/>
        <v>Florida City - Miami-Dade County</v>
      </c>
      <c r="E253" s="19">
        <v>13405</v>
      </c>
      <c r="F253" s="20">
        <v>13405</v>
      </c>
      <c r="G253" s="8">
        <f>VLOOKUP($B253,'County Pop Forecast'!$I$4:$N$72,2,FALSE)</f>
        <v>1.1043904619596923E-2</v>
      </c>
      <c r="H253" s="8">
        <f>VLOOKUP($B253,'County Pop Forecast'!$I$4:$N$72,3,FALSE)</f>
        <v>8.8991325630307649E-3</v>
      </c>
      <c r="I253" s="8">
        <f>VLOOKUP($B253,'County Pop Forecast'!$I$4:$N$72,4,FALSE)</f>
        <v>6.7085487693314683E-3</v>
      </c>
      <c r="J253" s="8">
        <f>VLOOKUP($B253,'County Pop Forecast'!$I$4:$N$72,5,FALSE)</f>
        <v>5.3593361627024549E-3</v>
      </c>
      <c r="K253" s="8">
        <f>VLOOKUP($B253,'County Pop Forecast'!$I$4:$N$72,6,FALSE)</f>
        <v>4.5310485321135019E-3</v>
      </c>
      <c r="M253">
        <f t="shared" si="32"/>
        <v>12</v>
      </c>
    </row>
    <row r="254" spans="1:13" x14ac:dyDescent="0.25">
      <c r="A254" t="s">
        <v>557</v>
      </c>
      <c r="B254" t="s">
        <v>453</v>
      </c>
      <c r="C254" t="s">
        <v>227</v>
      </c>
      <c r="D254" t="str">
        <f t="shared" si="39"/>
        <v>Golden Beach - Miami-Dade County</v>
      </c>
      <c r="E254" s="19">
        <v>943</v>
      </c>
      <c r="F254" s="20">
        <v>943</v>
      </c>
      <c r="G254" s="8">
        <f>VLOOKUP($B254,'County Pop Forecast'!$I$4:$N$72,2,FALSE)</f>
        <v>1.1043904619596923E-2</v>
      </c>
      <c r="H254" s="8">
        <f>VLOOKUP($B254,'County Pop Forecast'!$I$4:$N$72,3,FALSE)</f>
        <v>8.8991325630307649E-3</v>
      </c>
      <c r="I254" s="8">
        <f>VLOOKUP($B254,'County Pop Forecast'!$I$4:$N$72,4,FALSE)</f>
        <v>6.7085487693314683E-3</v>
      </c>
      <c r="J254" s="8">
        <f>VLOOKUP($B254,'County Pop Forecast'!$I$4:$N$72,5,FALSE)</f>
        <v>5.3593361627024549E-3</v>
      </c>
      <c r="K254" s="8">
        <f>VLOOKUP($B254,'County Pop Forecast'!$I$4:$N$72,6,FALSE)</f>
        <v>4.5310485321135019E-3</v>
      </c>
      <c r="M254">
        <f t="shared" si="32"/>
        <v>12</v>
      </c>
    </row>
    <row r="255" spans="1:13" x14ac:dyDescent="0.25">
      <c r="A255" t="s">
        <v>557</v>
      </c>
      <c r="B255" t="s">
        <v>453</v>
      </c>
      <c r="C255" t="s">
        <v>507</v>
      </c>
      <c r="D255" t="str">
        <f t="shared" si="39"/>
        <v>Hialeah - Miami-Dade County</v>
      </c>
      <c r="E255" s="19">
        <v>239956</v>
      </c>
      <c r="F255" s="20">
        <v>239956</v>
      </c>
      <c r="G255" s="8">
        <f>VLOOKUP($B255,'County Pop Forecast'!$I$4:$N$72,2,FALSE)</f>
        <v>1.1043904619596923E-2</v>
      </c>
      <c r="H255" s="8">
        <f>VLOOKUP($B255,'County Pop Forecast'!$I$4:$N$72,3,FALSE)</f>
        <v>8.8991325630307649E-3</v>
      </c>
      <c r="I255" s="8">
        <f>VLOOKUP($B255,'County Pop Forecast'!$I$4:$N$72,4,FALSE)</f>
        <v>6.7085487693314683E-3</v>
      </c>
      <c r="J255" s="8">
        <f>VLOOKUP($B255,'County Pop Forecast'!$I$4:$N$72,5,FALSE)</f>
        <v>5.3593361627024549E-3</v>
      </c>
      <c r="K255" s="8">
        <f>VLOOKUP($B255,'County Pop Forecast'!$I$4:$N$72,6,FALSE)</f>
        <v>4.5310485321135019E-3</v>
      </c>
      <c r="M255">
        <f t="shared" si="32"/>
        <v>7</v>
      </c>
    </row>
    <row r="256" spans="1:13" x14ac:dyDescent="0.25">
      <c r="A256" t="s">
        <v>557</v>
      </c>
      <c r="B256" t="s">
        <v>453</v>
      </c>
      <c r="C256" t="s">
        <v>228</v>
      </c>
      <c r="D256" t="str">
        <f t="shared" si="39"/>
        <v>Hialeah Gardens - Miami-Dade County</v>
      </c>
      <c r="E256" s="19">
        <v>23644</v>
      </c>
      <c r="F256" s="20">
        <v>23644</v>
      </c>
      <c r="G256" s="8">
        <f>VLOOKUP($B256,'County Pop Forecast'!$I$4:$N$72,2,FALSE)</f>
        <v>1.1043904619596923E-2</v>
      </c>
      <c r="H256" s="8">
        <f>VLOOKUP($B256,'County Pop Forecast'!$I$4:$N$72,3,FALSE)</f>
        <v>8.8991325630307649E-3</v>
      </c>
      <c r="I256" s="8">
        <f>VLOOKUP($B256,'County Pop Forecast'!$I$4:$N$72,4,FALSE)</f>
        <v>6.7085487693314683E-3</v>
      </c>
      <c r="J256" s="8">
        <f>VLOOKUP($B256,'County Pop Forecast'!$I$4:$N$72,5,FALSE)</f>
        <v>5.3593361627024549E-3</v>
      </c>
      <c r="K256" s="8">
        <f>VLOOKUP($B256,'County Pop Forecast'!$I$4:$N$72,6,FALSE)</f>
        <v>4.5310485321135019E-3</v>
      </c>
      <c r="M256">
        <f t="shared" si="32"/>
        <v>15</v>
      </c>
    </row>
    <row r="257" spans="1:13" x14ac:dyDescent="0.25">
      <c r="A257" t="s">
        <v>557</v>
      </c>
      <c r="B257" t="s">
        <v>453</v>
      </c>
      <c r="C257" t="s">
        <v>508</v>
      </c>
      <c r="D257" t="str">
        <f t="shared" si="39"/>
        <v>Homestead - Miami-Dade County</v>
      </c>
      <c r="E257" s="19">
        <v>76334</v>
      </c>
      <c r="F257" s="20">
        <v>76317</v>
      </c>
      <c r="G257" s="8">
        <f>VLOOKUP($B257,'County Pop Forecast'!$I$4:$N$72,2,FALSE)</f>
        <v>1.1043904619596923E-2</v>
      </c>
      <c r="H257" s="8">
        <f>VLOOKUP($B257,'County Pop Forecast'!$I$4:$N$72,3,FALSE)</f>
        <v>8.8991325630307649E-3</v>
      </c>
      <c r="I257" s="8">
        <f>VLOOKUP($B257,'County Pop Forecast'!$I$4:$N$72,4,FALSE)</f>
        <v>6.7085487693314683E-3</v>
      </c>
      <c r="J257" s="8">
        <f>VLOOKUP($B257,'County Pop Forecast'!$I$4:$N$72,5,FALSE)</f>
        <v>5.3593361627024549E-3</v>
      </c>
      <c r="K257" s="8">
        <f>VLOOKUP($B257,'County Pop Forecast'!$I$4:$N$72,6,FALSE)</f>
        <v>4.5310485321135019E-3</v>
      </c>
      <c r="M257">
        <f t="shared" si="32"/>
        <v>9</v>
      </c>
    </row>
    <row r="258" spans="1:13" x14ac:dyDescent="0.25">
      <c r="A258" t="s">
        <v>557</v>
      </c>
      <c r="B258" t="s">
        <v>453</v>
      </c>
      <c r="C258" t="s">
        <v>229</v>
      </c>
      <c r="D258" t="str">
        <f t="shared" si="39"/>
        <v>Indian Creek - Miami-Dade County</v>
      </c>
      <c r="E258" s="19">
        <v>87</v>
      </c>
      <c r="F258" s="20">
        <v>87</v>
      </c>
      <c r="G258" s="8">
        <f>VLOOKUP($B258,'County Pop Forecast'!$I$4:$N$72,2,FALSE)</f>
        <v>1.1043904619596923E-2</v>
      </c>
      <c r="H258" s="8">
        <f>VLOOKUP($B258,'County Pop Forecast'!$I$4:$N$72,3,FALSE)</f>
        <v>8.8991325630307649E-3</v>
      </c>
      <c r="I258" s="8">
        <f>VLOOKUP($B258,'County Pop Forecast'!$I$4:$N$72,4,FALSE)</f>
        <v>6.7085487693314683E-3</v>
      </c>
      <c r="J258" s="8">
        <f>VLOOKUP($B258,'County Pop Forecast'!$I$4:$N$72,5,FALSE)</f>
        <v>5.3593361627024549E-3</v>
      </c>
      <c r="K258" s="8">
        <f>VLOOKUP($B258,'County Pop Forecast'!$I$4:$N$72,6,FALSE)</f>
        <v>4.5310485321135019E-3</v>
      </c>
      <c r="M258">
        <f t="shared" si="32"/>
        <v>12</v>
      </c>
    </row>
    <row r="259" spans="1:13" x14ac:dyDescent="0.25">
      <c r="A259" t="s">
        <v>557</v>
      </c>
      <c r="B259" t="s">
        <v>453</v>
      </c>
      <c r="C259" t="s">
        <v>509</v>
      </c>
      <c r="D259" t="str">
        <f t="shared" si="39"/>
        <v>Islandia - Miami-Dade County</v>
      </c>
      <c r="E259" s="19">
        <v>0</v>
      </c>
      <c r="F259" s="20">
        <v>0</v>
      </c>
      <c r="G259" s="8">
        <f>VLOOKUP($B259,'County Pop Forecast'!$I$4:$N$72,2,FALSE)</f>
        <v>1.1043904619596923E-2</v>
      </c>
      <c r="H259" s="8">
        <f>VLOOKUP($B259,'County Pop Forecast'!$I$4:$N$72,3,FALSE)</f>
        <v>8.8991325630307649E-3</v>
      </c>
      <c r="I259" s="8">
        <f>VLOOKUP($B259,'County Pop Forecast'!$I$4:$N$72,4,FALSE)</f>
        <v>6.7085487693314683E-3</v>
      </c>
      <c r="J259" s="8">
        <f>VLOOKUP($B259,'County Pop Forecast'!$I$4:$N$72,5,FALSE)</f>
        <v>5.3593361627024549E-3</v>
      </c>
      <c r="K259" s="8">
        <f>VLOOKUP($B259,'County Pop Forecast'!$I$4:$N$72,6,FALSE)</f>
        <v>4.5310485321135019E-3</v>
      </c>
      <c r="M259">
        <f t="shared" si="32"/>
        <v>8</v>
      </c>
    </row>
    <row r="260" spans="1:13" x14ac:dyDescent="0.25">
      <c r="A260" t="s">
        <v>557</v>
      </c>
      <c r="B260" t="s">
        <v>453</v>
      </c>
      <c r="C260" t="s">
        <v>230</v>
      </c>
      <c r="D260" t="str">
        <f t="shared" si="39"/>
        <v>Key Biscayne - Miami-Dade County</v>
      </c>
      <c r="E260" s="19">
        <v>12925</v>
      </c>
      <c r="F260" s="20">
        <v>12925</v>
      </c>
      <c r="G260" s="8">
        <f>VLOOKUP($B260,'County Pop Forecast'!$I$4:$N$72,2,FALSE)</f>
        <v>1.1043904619596923E-2</v>
      </c>
      <c r="H260" s="8">
        <f>VLOOKUP($B260,'County Pop Forecast'!$I$4:$N$72,3,FALSE)</f>
        <v>8.8991325630307649E-3</v>
      </c>
      <c r="I260" s="8">
        <f>VLOOKUP($B260,'County Pop Forecast'!$I$4:$N$72,4,FALSE)</f>
        <v>6.7085487693314683E-3</v>
      </c>
      <c r="J260" s="8">
        <f>VLOOKUP($B260,'County Pop Forecast'!$I$4:$N$72,5,FALSE)</f>
        <v>5.3593361627024549E-3</v>
      </c>
      <c r="K260" s="8">
        <f>VLOOKUP($B260,'County Pop Forecast'!$I$4:$N$72,6,FALSE)</f>
        <v>4.5310485321135019E-3</v>
      </c>
      <c r="M260">
        <f t="shared" si="32"/>
        <v>12</v>
      </c>
    </row>
    <row r="261" spans="1:13" x14ac:dyDescent="0.25">
      <c r="A261" t="s">
        <v>557</v>
      </c>
      <c r="B261" t="s">
        <v>453</v>
      </c>
      <c r="C261" t="s">
        <v>231</v>
      </c>
      <c r="D261" t="str">
        <f t="shared" si="39"/>
        <v>Medley - Miami-Dade County</v>
      </c>
      <c r="E261" s="19">
        <v>995</v>
      </c>
      <c r="F261" s="20">
        <v>995</v>
      </c>
      <c r="G261" s="8">
        <f>VLOOKUP($B261,'County Pop Forecast'!$I$4:$N$72,2,FALSE)</f>
        <v>1.1043904619596923E-2</v>
      </c>
      <c r="H261" s="8">
        <f>VLOOKUP($B261,'County Pop Forecast'!$I$4:$N$72,3,FALSE)</f>
        <v>8.8991325630307649E-3</v>
      </c>
      <c r="I261" s="8">
        <f>VLOOKUP($B261,'County Pop Forecast'!$I$4:$N$72,4,FALSE)</f>
        <v>6.7085487693314683E-3</v>
      </c>
      <c r="J261" s="8">
        <f>VLOOKUP($B261,'County Pop Forecast'!$I$4:$N$72,5,FALSE)</f>
        <v>5.3593361627024549E-3</v>
      </c>
      <c r="K261" s="8">
        <f>VLOOKUP($B261,'County Pop Forecast'!$I$4:$N$72,6,FALSE)</f>
        <v>4.5310485321135019E-3</v>
      </c>
      <c r="M261">
        <f t="shared" ref="M261:M324" si="40">LEN(C261)</f>
        <v>6</v>
      </c>
    </row>
    <row r="262" spans="1:13" x14ac:dyDescent="0.25">
      <c r="A262" t="s">
        <v>557</v>
      </c>
      <c r="B262" t="s">
        <v>453</v>
      </c>
      <c r="C262" t="s">
        <v>454</v>
      </c>
      <c r="D262" t="str">
        <f t="shared" si="39"/>
        <v>Miami - Miami-Dade County</v>
      </c>
      <c r="E262" s="19">
        <v>497924</v>
      </c>
      <c r="F262" s="20">
        <v>494979</v>
      </c>
      <c r="G262" s="8">
        <f>VLOOKUP($B262,'County Pop Forecast'!$I$4:$N$72,2,FALSE)</f>
        <v>1.1043904619596923E-2</v>
      </c>
      <c r="H262" s="8">
        <f>VLOOKUP($B262,'County Pop Forecast'!$I$4:$N$72,3,FALSE)</f>
        <v>8.8991325630307649E-3</v>
      </c>
      <c r="I262" s="8">
        <f>VLOOKUP($B262,'County Pop Forecast'!$I$4:$N$72,4,FALSE)</f>
        <v>6.7085487693314683E-3</v>
      </c>
      <c r="J262" s="8">
        <f>VLOOKUP($B262,'County Pop Forecast'!$I$4:$N$72,5,FALSE)</f>
        <v>5.3593361627024549E-3</v>
      </c>
      <c r="K262" s="8">
        <f>VLOOKUP($B262,'County Pop Forecast'!$I$4:$N$72,6,FALSE)</f>
        <v>4.5310485321135019E-3</v>
      </c>
      <c r="M262">
        <f t="shared" si="40"/>
        <v>5</v>
      </c>
    </row>
    <row r="263" spans="1:13" x14ac:dyDescent="0.25">
      <c r="A263" t="s">
        <v>557</v>
      </c>
      <c r="B263" t="s">
        <v>453</v>
      </c>
      <c r="C263" t="s">
        <v>510</v>
      </c>
      <c r="D263" t="str">
        <f t="shared" si="39"/>
        <v>Miami Beach - Miami-Dade County</v>
      </c>
      <c r="E263" s="19">
        <v>94161</v>
      </c>
      <c r="F263" s="20">
        <v>94161</v>
      </c>
      <c r="G263" s="8">
        <f>VLOOKUP($B263,'County Pop Forecast'!$I$4:$N$72,2,FALSE)</f>
        <v>1.1043904619596923E-2</v>
      </c>
      <c r="H263" s="8">
        <f>VLOOKUP($B263,'County Pop Forecast'!$I$4:$N$72,3,FALSE)</f>
        <v>8.8991325630307649E-3</v>
      </c>
      <c r="I263" s="8">
        <f>VLOOKUP($B263,'County Pop Forecast'!$I$4:$N$72,4,FALSE)</f>
        <v>6.7085487693314683E-3</v>
      </c>
      <c r="J263" s="8">
        <f>VLOOKUP($B263,'County Pop Forecast'!$I$4:$N$72,5,FALSE)</f>
        <v>5.3593361627024549E-3</v>
      </c>
      <c r="K263" s="8">
        <f>VLOOKUP($B263,'County Pop Forecast'!$I$4:$N$72,6,FALSE)</f>
        <v>4.5310485321135019E-3</v>
      </c>
      <c r="M263">
        <f t="shared" si="40"/>
        <v>11</v>
      </c>
    </row>
    <row r="264" spans="1:13" x14ac:dyDescent="0.25">
      <c r="A264" t="s">
        <v>557</v>
      </c>
      <c r="B264" t="s">
        <v>453</v>
      </c>
      <c r="C264" t="s">
        <v>511</v>
      </c>
      <c r="D264" t="str">
        <f t="shared" si="39"/>
        <v>Miami Gardens - Miami-Dade County</v>
      </c>
      <c r="E264" s="19">
        <v>114363</v>
      </c>
      <c r="F264" s="20">
        <v>114363</v>
      </c>
      <c r="G264" s="8">
        <f>VLOOKUP($B264,'County Pop Forecast'!$I$4:$N$72,2,FALSE)</f>
        <v>1.1043904619596923E-2</v>
      </c>
      <c r="H264" s="8">
        <f>VLOOKUP($B264,'County Pop Forecast'!$I$4:$N$72,3,FALSE)</f>
        <v>8.8991325630307649E-3</v>
      </c>
      <c r="I264" s="8">
        <f>VLOOKUP($B264,'County Pop Forecast'!$I$4:$N$72,4,FALSE)</f>
        <v>6.7085487693314683E-3</v>
      </c>
      <c r="J264" s="8">
        <f>VLOOKUP($B264,'County Pop Forecast'!$I$4:$N$72,5,FALSE)</f>
        <v>5.3593361627024549E-3</v>
      </c>
      <c r="K264" s="8">
        <f>VLOOKUP($B264,'County Pop Forecast'!$I$4:$N$72,6,FALSE)</f>
        <v>4.5310485321135019E-3</v>
      </c>
      <c r="M264">
        <f t="shared" si="40"/>
        <v>13</v>
      </c>
    </row>
    <row r="265" spans="1:13" x14ac:dyDescent="0.25">
      <c r="A265" t="s">
        <v>557</v>
      </c>
      <c r="B265" t="s">
        <v>453</v>
      </c>
      <c r="C265" t="s">
        <v>232</v>
      </c>
      <c r="D265" t="str">
        <f t="shared" si="39"/>
        <v>Miami Lakes - Miami-Dade County</v>
      </c>
      <c r="E265" s="19">
        <v>32299</v>
      </c>
      <c r="F265" s="20">
        <v>32288</v>
      </c>
      <c r="G265" s="8">
        <f>VLOOKUP($B265,'County Pop Forecast'!$I$4:$N$72,2,FALSE)</f>
        <v>1.1043904619596923E-2</v>
      </c>
      <c r="H265" s="8">
        <f>VLOOKUP($B265,'County Pop Forecast'!$I$4:$N$72,3,FALSE)</f>
        <v>8.8991325630307649E-3</v>
      </c>
      <c r="I265" s="8">
        <f>VLOOKUP($B265,'County Pop Forecast'!$I$4:$N$72,4,FALSE)</f>
        <v>6.7085487693314683E-3</v>
      </c>
      <c r="J265" s="8">
        <f>VLOOKUP($B265,'County Pop Forecast'!$I$4:$N$72,5,FALSE)</f>
        <v>5.3593361627024549E-3</v>
      </c>
      <c r="K265" s="8">
        <f>VLOOKUP($B265,'County Pop Forecast'!$I$4:$N$72,6,FALSE)</f>
        <v>4.5310485321135019E-3</v>
      </c>
      <c r="M265">
        <f t="shared" si="40"/>
        <v>11</v>
      </c>
    </row>
    <row r="266" spans="1:13" x14ac:dyDescent="0.25">
      <c r="A266" t="s">
        <v>557</v>
      </c>
      <c r="B266" t="s">
        <v>453</v>
      </c>
      <c r="C266" t="s">
        <v>233</v>
      </c>
      <c r="D266" t="str">
        <f t="shared" si="39"/>
        <v>Miami Shores - Miami-Dade County</v>
      </c>
      <c r="E266" s="19">
        <v>10817</v>
      </c>
      <c r="F266" s="20">
        <v>10817</v>
      </c>
      <c r="G266" s="8">
        <f>VLOOKUP($B266,'County Pop Forecast'!$I$4:$N$72,2,FALSE)</f>
        <v>1.1043904619596923E-2</v>
      </c>
      <c r="H266" s="8">
        <f>VLOOKUP($B266,'County Pop Forecast'!$I$4:$N$72,3,FALSE)</f>
        <v>8.8991325630307649E-3</v>
      </c>
      <c r="I266" s="8">
        <f>VLOOKUP($B266,'County Pop Forecast'!$I$4:$N$72,4,FALSE)</f>
        <v>6.7085487693314683E-3</v>
      </c>
      <c r="J266" s="8">
        <f>VLOOKUP($B266,'County Pop Forecast'!$I$4:$N$72,5,FALSE)</f>
        <v>5.3593361627024549E-3</v>
      </c>
      <c r="K266" s="8">
        <f>VLOOKUP($B266,'County Pop Forecast'!$I$4:$N$72,6,FALSE)</f>
        <v>4.5310485321135019E-3</v>
      </c>
      <c r="M266">
        <f t="shared" si="40"/>
        <v>12</v>
      </c>
    </row>
    <row r="267" spans="1:13" x14ac:dyDescent="0.25">
      <c r="A267" t="s">
        <v>557</v>
      </c>
      <c r="B267" t="s">
        <v>453</v>
      </c>
      <c r="C267" t="s">
        <v>234</v>
      </c>
      <c r="D267" t="str">
        <f t="shared" si="39"/>
        <v>Miami Springs - Miami-Dade County</v>
      </c>
      <c r="E267" s="19">
        <v>14255</v>
      </c>
      <c r="F267" s="20">
        <v>14255</v>
      </c>
      <c r="G267" s="8">
        <f>VLOOKUP($B267,'County Pop Forecast'!$I$4:$N$72,2,FALSE)</f>
        <v>1.1043904619596923E-2</v>
      </c>
      <c r="H267" s="8">
        <f>VLOOKUP($B267,'County Pop Forecast'!$I$4:$N$72,3,FALSE)</f>
        <v>8.8991325630307649E-3</v>
      </c>
      <c r="I267" s="8">
        <f>VLOOKUP($B267,'County Pop Forecast'!$I$4:$N$72,4,FALSE)</f>
        <v>6.7085487693314683E-3</v>
      </c>
      <c r="J267" s="8">
        <f>VLOOKUP($B267,'County Pop Forecast'!$I$4:$N$72,5,FALSE)</f>
        <v>5.3593361627024549E-3</v>
      </c>
      <c r="K267" s="8">
        <f>VLOOKUP($B267,'County Pop Forecast'!$I$4:$N$72,6,FALSE)</f>
        <v>4.5310485321135019E-3</v>
      </c>
      <c r="M267">
        <f t="shared" si="40"/>
        <v>13</v>
      </c>
    </row>
    <row r="268" spans="1:13" x14ac:dyDescent="0.25">
      <c r="A268" t="s">
        <v>557</v>
      </c>
      <c r="B268" t="s">
        <v>453</v>
      </c>
      <c r="C268" t="s">
        <v>235</v>
      </c>
      <c r="D268" t="str">
        <f t="shared" si="39"/>
        <v>North Bay Village - Miami-Dade County</v>
      </c>
      <c r="E268" s="19">
        <v>9064</v>
      </c>
      <c r="F268" s="20">
        <v>9064</v>
      </c>
      <c r="G268" s="8">
        <f>VLOOKUP($B268,'County Pop Forecast'!$I$4:$N$72,2,FALSE)</f>
        <v>1.1043904619596923E-2</v>
      </c>
      <c r="H268" s="8">
        <f>VLOOKUP($B268,'County Pop Forecast'!$I$4:$N$72,3,FALSE)</f>
        <v>8.8991325630307649E-3</v>
      </c>
      <c r="I268" s="8">
        <f>VLOOKUP($B268,'County Pop Forecast'!$I$4:$N$72,4,FALSE)</f>
        <v>6.7085487693314683E-3</v>
      </c>
      <c r="J268" s="8">
        <f>VLOOKUP($B268,'County Pop Forecast'!$I$4:$N$72,5,FALSE)</f>
        <v>5.3593361627024549E-3</v>
      </c>
      <c r="K268" s="8">
        <f>VLOOKUP($B268,'County Pop Forecast'!$I$4:$N$72,6,FALSE)</f>
        <v>4.5310485321135019E-3</v>
      </c>
      <c r="M268">
        <f t="shared" si="40"/>
        <v>17</v>
      </c>
    </row>
    <row r="269" spans="1:13" x14ac:dyDescent="0.25">
      <c r="A269" t="s">
        <v>557</v>
      </c>
      <c r="B269" t="s">
        <v>453</v>
      </c>
      <c r="C269" t="s">
        <v>512</v>
      </c>
      <c r="D269" t="str">
        <f t="shared" si="39"/>
        <v>North Miami - Miami-Dade County</v>
      </c>
      <c r="E269" s="19">
        <v>65089</v>
      </c>
      <c r="F269" s="20">
        <v>65089</v>
      </c>
      <c r="G269" s="8">
        <f>VLOOKUP($B269,'County Pop Forecast'!$I$4:$N$72,2,FALSE)</f>
        <v>1.1043904619596923E-2</v>
      </c>
      <c r="H269" s="8">
        <f>VLOOKUP($B269,'County Pop Forecast'!$I$4:$N$72,3,FALSE)</f>
        <v>8.8991325630307649E-3</v>
      </c>
      <c r="I269" s="8">
        <f>VLOOKUP($B269,'County Pop Forecast'!$I$4:$N$72,4,FALSE)</f>
        <v>6.7085487693314683E-3</v>
      </c>
      <c r="J269" s="8">
        <f>VLOOKUP($B269,'County Pop Forecast'!$I$4:$N$72,5,FALSE)</f>
        <v>5.3593361627024549E-3</v>
      </c>
      <c r="K269" s="8">
        <f>VLOOKUP($B269,'County Pop Forecast'!$I$4:$N$72,6,FALSE)</f>
        <v>4.5310485321135019E-3</v>
      </c>
      <c r="M269">
        <f t="shared" si="40"/>
        <v>11</v>
      </c>
    </row>
    <row r="270" spans="1:13" x14ac:dyDescent="0.25">
      <c r="A270" t="s">
        <v>557</v>
      </c>
      <c r="B270" t="s">
        <v>453</v>
      </c>
      <c r="C270" t="s">
        <v>236</v>
      </c>
      <c r="D270" t="str">
        <f t="shared" si="39"/>
        <v>North Miami Beach - Miami-Dade County</v>
      </c>
      <c r="E270" s="19">
        <v>47722</v>
      </c>
      <c r="F270" s="20">
        <v>47722</v>
      </c>
      <c r="G270" s="8">
        <f>VLOOKUP($B270,'County Pop Forecast'!$I$4:$N$72,2,FALSE)</f>
        <v>1.1043904619596923E-2</v>
      </c>
      <c r="H270" s="8">
        <f>VLOOKUP($B270,'County Pop Forecast'!$I$4:$N$72,3,FALSE)</f>
        <v>8.8991325630307649E-3</v>
      </c>
      <c r="I270" s="8">
        <f>VLOOKUP($B270,'County Pop Forecast'!$I$4:$N$72,4,FALSE)</f>
        <v>6.7085487693314683E-3</v>
      </c>
      <c r="J270" s="8">
        <f>VLOOKUP($B270,'County Pop Forecast'!$I$4:$N$72,5,FALSE)</f>
        <v>5.3593361627024549E-3</v>
      </c>
      <c r="K270" s="8">
        <f>VLOOKUP($B270,'County Pop Forecast'!$I$4:$N$72,6,FALSE)</f>
        <v>4.5310485321135019E-3</v>
      </c>
      <c r="M270">
        <f t="shared" si="40"/>
        <v>17</v>
      </c>
    </row>
    <row r="271" spans="1:13" x14ac:dyDescent="0.25">
      <c r="A271" t="s">
        <v>557</v>
      </c>
      <c r="B271" t="s">
        <v>453</v>
      </c>
      <c r="C271" t="s">
        <v>237</v>
      </c>
      <c r="D271" t="str">
        <f t="shared" si="39"/>
        <v>Opa-locka - Miami-Dade County</v>
      </c>
      <c r="E271" s="19">
        <v>18090</v>
      </c>
      <c r="F271" s="20">
        <v>18090</v>
      </c>
      <c r="G271" s="8">
        <f>VLOOKUP($B271,'County Pop Forecast'!$I$4:$N$72,2,FALSE)</f>
        <v>1.1043904619596923E-2</v>
      </c>
      <c r="H271" s="8">
        <f>VLOOKUP($B271,'County Pop Forecast'!$I$4:$N$72,3,FALSE)</f>
        <v>8.8991325630307649E-3</v>
      </c>
      <c r="I271" s="8">
        <f>VLOOKUP($B271,'County Pop Forecast'!$I$4:$N$72,4,FALSE)</f>
        <v>6.7085487693314683E-3</v>
      </c>
      <c r="J271" s="8">
        <f>VLOOKUP($B271,'County Pop Forecast'!$I$4:$N$72,5,FALSE)</f>
        <v>5.3593361627024549E-3</v>
      </c>
      <c r="K271" s="8">
        <f>VLOOKUP($B271,'County Pop Forecast'!$I$4:$N$72,6,FALSE)</f>
        <v>4.5310485321135019E-3</v>
      </c>
      <c r="M271">
        <f t="shared" si="40"/>
        <v>9</v>
      </c>
    </row>
    <row r="272" spans="1:13" x14ac:dyDescent="0.25">
      <c r="A272" t="s">
        <v>557</v>
      </c>
      <c r="B272" t="s">
        <v>453</v>
      </c>
      <c r="C272" t="s">
        <v>513</v>
      </c>
      <c r="D272" t="str">
        <f t="shared" si="39"/>
        <v>Palmetto Bay - Miami-Dade County</v>
      </c>
      <c r="E272" s="19">
        <v>24870</v>
      </c>
      <c r="F272" s="20">
        <v>24870</v>
      </c>
      <c r="G272" s="8">
        <f>VLOOKUP($B272,'County Pop Forecast'!$I$4:$N$72,2,FALSE)</f>
        <v>1.1043904619596923E-2</v>
      </c>
      <c r="H272" s="8">
        <f>VLOOKUP($B272,'County Pop Forecast'!$I$4:$N$72,3,FALSE)</f>
        <v>8.8991325630307649E-3</v>
      </c>
      <c r="I272" s="8">
        <f>VLOOKUP($B272,'County Pop Forecast'!$I$4:$N$72,4,FALSE)</f>
        <v>6.7085487693314683E-3</v>
      </c>
      <c r="J272" s="8">
        <f>VLOOKUP($B272,'County Pop Forecast'!$I$4:$N$72,5,FALSE)</f>
        <v>5.3593361627024549E-3</v>
      </c>
      <c r="K272" s="8">
        <f>VLOOKUP($B272,'County Pop Forecast'!$I$4:$N$72,6,FALSE)</f>
        <v>4.5310485321135019E-3</v>
      </c>
      <c r="M272">
        <f t="shared" si="40"/>
        <v>12</v>
      </c>
    </row>
    <row r="273" spans="1:13" x14ac:dyDescent="0.25">
      <c r="A273" t="s">
        <v>557</v>
      </c>
      <c r="B273" t="s">
        <v>453</v>
      </c>
      <c r="C273" t="s">
        <v>238</v>
      </c>
      <c r="D273" t="str">
        <f t="shared" si="39"/>
        <v>Pinecrest - Miami-Dade County</v>
      </c>
      <c r="E273" s="19">
        <v>18619</v>
      </c>
      <c r="F273" s="20">
        <v>18619</v>
      </c>
      <c r="G273" s="8">
        <f>VLOOKUP($B273,'County Pop Forecast'!$I$4:$N$72,2,FALSE)</f>
        <v>1.1043904619596923E-2</v>
      </c>
      <c r="H273" s="8">
        <f>VLOOKUP($B273,'County Pop Forecast'!$I$4:$N$72,3,FALSE)</f>
        <v>8.8991325630307649E-3</v>
      </c>
      <c r="I273" s="8">
        <f>VLOOKUP($B273,'County Pop Forecast'!$I$4:$N$72,4,FALSE)</f>
        <v>6.7085487693314683E-3</v>
      </c>
      <c r="J273" s="8">
        <f>VLOOKUP($B273,'County Pop Forecast'!$I$4:$N$72,5,FALSE)</f>
        <v>5.3593361627024549E-3</v>
      </c>
      <c r="K273" s="8">
        <f>VLOOKUP($B273,'County Pop Forecast'!$I$4:$N$72,6,FALSE)</f>
        <v>4.5310485321135019E-3</v>
      </c>
      <c r="M273">
        <f t="shared" si="40"/>
        <v>9</v>
      </c>
    </row>
    <row r="274" spans="1:13" x14ac:dyDescent="0.25">
      <c r="A274" t="s">
        <v>557</v>
      </c>
      <c r="B274" t="s">
        <v>453</v>
      </c>
      <c r="C274" t="s">
        <v>239</v>
      </c>
      <c r="D274" t="str">
        <f t="shared" si="39"/>
        <v>South Miami - Miami-Dade County</v>
      </c>
      <c r="E274" s="19">
        <v>12900</v>
      </c>
      <c r="F274" s="20">
        <v>12900</v>
      </c>
      <c r="G274" s="8">
        <f>VLOOKUP($B274,'County Pop Forecast'!$I$4:$N$72,2,FALSE)</f>
        <v>1.1043904619596923E-2</v>
      </c>
      <c r="H274" s="8">
        <f>VLOOKUP($B274,'County Pop Forecast'!$I$4:$N$72,3,FALSE)</f>
        <v>8.8991325630307649E-3</v>
      </c>
      <c r="I274" s="8">
        <f>VLOOKUP($B274,'County Pop Forecast'!$I$4:$N$72,4,FALSE)</f>
        <v>6.7085487693314683E-3</v>
      </c>
      <c r="J274" s="8">
        <f>VLOOKUP($B274,'County Pop Forecast'!$I$4:$N$72,5,FALSE)</f>
        <v>5.3593361627024549E-3</v>
      </c>
      <c r="K274" s="8">
        <f>VLOOKUP($B274,'County Pop Forecast'!$I$4:$N$72,6,FALSE)</f>
        <v>4.5310485321135019E-3</v>
      </c>
      <c r="M274">
        <f t="shared" si="40"/>
        <v>11</v>
      </c>
    </row>
    <row r="275" spans="1:13" x14ac:dyDescent="0.25">
      <c r="A275" t="s">
        <v>557</v>
      </c>
      <c r="B275" t="s">
        <v>453</v>
      </c>
      <c r="C275" t="s">
        <v>240</v>
      </c>
      <c r="D275" t="str">
        <f t="shared" si="39"/>
        <v>Sunny Isles Beach - Miami-Dade County</v>
      </c>
      <c r="E275" s="19">
        <v>23869</v>
      </c>
      <c r="F275" s="20">
        <v>23869</v>
      </c>
      <c r="G275" s="8">
        <f>VLOOKUP($B275,'County Pop Forecast'!$I$4:$N$72,2,FALSE)</f>
        <v>1.1043904619596923E-2</v>
      </c>
      <c r="H275" s="8">
        <f>VLOOKUP($B275,'County Pop Forecast'!$I$4:$N$72,3,FALSE)</f>
        <v>8.8991325630307649E-3</v>
      </c>
      <c r="I275" s="8">
        <f>VLOOKUP($B275,'County Pop Forecast'!$I$4:$N$72,4,FALSE)</f>
        <v>6.7085487693314683E-3</v>
      </c>
      <c r="J275" s="8">
        <f>VLOOKUP($B275,'County Pop Forecast'!$I$4:$N$72,5,FALSE)</f>
        <v>5.3593361627024549E-3</v>
      </c>
      <c r="K275" s="8">
        <f>VLOOKUP($B275,'County Pop Forecast'!$I$4:$N$72,6,FALSE)</f>
        <v>4.5310485321135019E-3</v>
      </c>
      <c r="M275">
        <f t="shared" si="40"/>
        <v>17</v>
      </c>
    </row>
    <row r="276" spans="1:13" x14ac:dyDescent="0.25">
      <c r="A276" t="s">
        <v>557</v>
      </c>
      <c r="B276" t="s">
        <v>453</v>
      </c>
      <c r="C276" t="s">
        <v>241</v>
      </c>
      <c r="D276" t="str">
        <f t="shared" si="39"/>
        <v>Surfside - Miami-Dade County</v>
      </c>
      <c r="E276" s="19">
        <v>5997</v>
      </c>
      <c r="F276" s="20">
        <v>5997</v>
      </c>
      <c r="G276" s="8">
        <f>VLOOKUP($B276,'County Pop Forecast'!$I$4:$N$72,2,FALSE)</f>
        <v>1.1043904619596923E-2</v>
      </c>
      <c r="H276" s="8">
        <f>VLOOKUP($B276,'County Pop Forecast'!$I$4:$N$72,3,FALSE)</f>
        <v>8.8991325630307649E-3</v>
      </c>
      <c r="I276" s="8">
        <f>VLOOKUP($B276,'County Pop Forecast'!$I$4:$N$72,4,FALSE)</f>
        <v>6.7085487693314683E-3</v>
      </c>
      <c r="J276" s="8">
        <f>VLOOKUP($B276,'County Pop Forecast'!$I$4:$N$72,5,FALSE)</f>
        <v>5.3593361627024549E-3</v>
      </c>
      <c r="K276" s="8">
        <f>VLOOKUP($B276,'County Pop Forecast'!$I$4:$N$72,6,FALSE)</f>
        <v>4.5310485321135019E-3</v>
      </c>
      <c r="M276">
        <f t="shared" si="40"/>
        <v>8</v>
      </c>
    </row>
    <row r="277" spans="1:13" x14ac:dyDescent="0.25">
      <c r="A277" t="s">
        <v>557</v>
      </c>
      <c r="B277" t="s">
        <v>453</v>
      </c>
      <c r="C277" t="s">
        <v>242</v>
      </c>
      <c r="D277" t="str">
        <f t="shared" si="39"/>
        <v>Sweetwater - Miami-Dade County</v>
      </c>
      <c r="E277" s="19">
        <v>22348</v>
      </c>
      <c r="F277" s="20">
        <v>22348</v>
      </c>
      <c r="G277" s="8">
        <f>VLOOKUP($B277,'County Pop Forecast'!$I$4:$N$72,2,FALSE)</f>
        <v>1.1043904619596923E-2</v>
      </c>
      <c r="H277" s="8">
        <f>VLOOKUP($B277,'County Pop Forecast'!$I$4:$N$72,3,FALSE)</f>
        <v>8.8991325630307649E-3</v>
      </c>
      <c r="I277" s="8">
        <f>VLOOKUP($B277,'County Pop Forecast'!$I$4:$N$72,4,FALSE)</f>
        <v>6.7085487693314683E-3</v>
      </c>
      <c r="J277" s="8">
        <f>VLOOKUP($B277,'County Pop Forecast'!$I$4:$N$72,5,FALSE)</f>
        <v>5.3593361627024549E-3</v>
      </c>
      <c r="K277" s="8">
        <f>VLOOKUP($B277,'County Pop Forecast'!$I$4:$N$72,6,FALSE)</f>
        <v>4.5310485321135019E-3</v>
      </c>
      <c r="M277">
        <f t="shared" si="40"/>
        <v>10</v>
      </c>
    </row>
    <row r="278" spans="1:13" x14ac:dyDescent="0.25">
      <c r="A278" t="s">
        <v>557</v>
      </c>
      <c r="B278" t="s">
        <v>453</v>
      </c>
      <c r="C278" t="s">
        <v>243</v>
      </c>
      <c r="D278" t="str">
        <f t="shared" si="39"/>
        <v>Virginia Gardens - Miami-Dade County</v>
      </c>
      <c r="E278" s="19">
        <v>2439</v>
      </c>
      <c r="F278" s="20">
        <v>2439</v>
      </c>
      <c r="G278" s="8">
        <f>VLOOKUP($B278,'County Pop Forecast'!$I$4:$N$72,2,FALSE)</f>
        <v>1.1043904619596923E-2</v>
      </c>
      <c r="H278" s="8">
        <f>VLOOKUP($B278,'County Pop Forecast'!$I$4:$N$72,3,FALSE)</f>
        <v>8.8991325630307649E-3</v>
      </c>
      <c r="I278" s="8">
        <f>VLOOKUP($B278,'County Pop Forecast'!$I$4:$N$72,4,FALSE)</f>
        <v>6.7085487693314683E-3</v>
      </c>
      <c r="J278" s="8">
        <f>VLOOKUP($B278,'County Pop Forecast'!$I$4:$N$72,5,FALSE)</f>
        <v>5.3593361627024549E-3</v>
      </c>
      <c r="K278" s="8">
        <f>VLOOKUP($B278,'County Pop Forecast'!$I$4:$N$72,6,FALSE)</f>
        <v>4.5310485321135019E-3</v>
      </c>
      <c r="M278">
        <f t="shared" si="40"/>
        <v>16</v>
      </c>
    </row>
    <row r="279" spans="1:13" x14ac:dyDescent="0.25">
      <c r="A279" t="s">
        <v>557</v>
      </c>
      <c r="B279" t="s">
        <v>453</v>
      </c>
      <c r="C279" t="s">
        <v>244</v>
      </c>
      <c r="D279" t="str">
        <f t="shared" si="39"/>
        <v>West Miami - Miami-Dade County</v>
      </c>
      <c r="E279" s="19">
        <v>8915</v>
      </c>
      <c r="F279" s="20">
        <v>8915</v>
      </c>
      <c r="G279" s="8">
        <f>VLOOKUP($B279,'County Pop Forecast'!$I$4:$N$72,2,FALSE)</f>
        <v>1.1043904619596923E-2</v>
      </c>
      <c r="H279" s="8">
        <f>VLOOKUP($B279,'County Pop Forecast'!$I$4:$N$72,3,FALSE)</f>
        <v>8.8991325630307649E-3</v>
      </c>
      <c r="I279" s="8">
        <f>VLOOKUP($B279,'County Pop Forecast'!$I$4:$N$72,4,FALSE)</f>
        <v>6.7085487693314683E-3</v>
      </c>
      <c r="J279" s="8">
        <f>VLOOKUP($B279,'County Pop Forecast'!$I$4:$N$72,5,FALSE)</f>
        <v>5.3593361627024549E-3</v>
      </c>
      <c r="K279" s="8">
        <f>VLOOKUP($B279,'County Pop Forecast'!$I$4:$N$72,6,FALSE)</f>
        <v>4.5310485321135019E-3</v>
      </c>
      <c r="M279">
        <f t="shared" si="40"/>
        <v>10</v>
      </c>
    </row>
    <row r="280" spans="1:13" x14ac:dyDescent="0.25">
      <c r="A280" s="2" t="s">
        <v>544</v>
      </c>
      <c r="B280" t="s">
        <v>453</v>
      </c>
      <c r="C280" t="s">
        <v>576</v>
      </c>
      <c r="D280" t="str">
        <f>C280</f>
        <v>Unincorporated Miami-Dade County</v>
      </c>
      <c r="E280" s="19">
        <v>1220446</v>
      </c>
      <c r="F280" s="20">
        <v>1213928</v>
      </c>
      <c r="G280" s="8">
        <f>VLOOKUP($B280,'County Pop Forecast'!$I$4:$N$72,2,FALSE)</f>
        <v>1.1043904619596923E-2</v>
      </c>
      <c r="H280" s="8">
        <f>VLOOKUP($B280,'County Pop Forecast'!$I$4:$N$72,3,FALSE)</f>
        <v>8.8991325630307649E-3</v>
      </c>
      <c r="I280" s="8">
        <f>VLOOKUP($B280,'County Pop Forecast'!$I$4:$N$72,4,FALSE)</f>
        <v>6.7085487693314683E-3</v>
      </c>
      <c r="J280" s="8">
        <f>VLOOKUP($B280,'County Pop Forecast'!$I$4:$N$72,5,FALSE)</f>
        <v>5.3593361627024549E-3</v>
      </c>
      <c r="K280" s="8">
        <f>VLOOKUP($B280,'County Pop Forecast'!$I$4:$N$72,6,FALSE)</f>
        <v>4.5310485321135019E-3</v>
      </c>
      <c r="M280">
        <f t="shared" si="40"/>
        <v>32</v>
      </c>
    </row>
    <row r="281" spans="1:13" x14ac:dyDescent="0.25">
      <c r="A281" t="s">
        <v>557</v>
      </c>
      <c r="B281" t="s">
        <v>245</v>
      </c>
      <c r="C281" t="s">
        <v>246</v>
      </c>
      <c r="D281" t="str">
        <f t="shared" ref="D281:D285" si="41">C281&amp;" - "&amp;B281</f>
        <v>Islamorada, Village of Islands - Monroe County</v>
      </c>
      <c r="E281" s="19">
        <v>6400</v>
      </c>
      <c r="F281" s="20">
        <v>6400</v>
      </c>
      <c r="G281" s="8">
        <f>VLOOKUP($B281,'County Pop Forecast'!$I$4:$N$72,2,FALSE)</f>
        <v>2.4957670771030838E-3</v>
      </c>
      <c r="H281" s="8">
        <f>VLOOKUP($B281,'County Pop Forecast'!$I$4:$N$72,3,FALSE)</f>
        <v>1.5813055780264929E-3</v>
      </c>
      <c r="I281" s="8">
        <f>VLOOKUP($B281,'County Pop Forecast'!$I$4:$N$72,4,FALSE)</f>
        <v>9.2746817842326301E-4</v>
      </c>
      <c r="J281" s="8">
        <f>VLOOKUP($B281,'County Pop Forecast'!$I$4:$N$72,5,FALSE)</f>
        <v>5.6832585980570727E-4</v>
      </c>
      <c r="K281" s="8">
        <f>VLOOKUP($B281,'County Pop Forecast'!$I$4:$N$72,6,FALSE)</f>
        <v>3.4717200620693056E-4</v>
      </c>
      <c r="M281">
        <f t="shared" si="40"/>
        <v>30</v>
      </c>
    </row>
    <row r="282" spans="1:13" x14ac:dyDescent="0.25">
      <c r="A282" t="s">
        <v>557</v>
      </c>
      <c r="B282" t="s">
        <v>245</v>
      </c>
      <c r="C282" t="s">
        <v>247</v>
      </c>
      <c r="D282" t="str">
        <f t="shared" si="41"/>
        <v>Key Colony Beach - Monroe County</v>
      </c>
      <c r="E282" s="19">
        <v>795</v>
      </c>
      <c r="F282" s="20">
        <v>795</v>
      </c>
      <c r="G282" s="8">
        <f>VLOOKUP($B282,'County Pop Forecast'!$I$4:$N$72,2,FALSE)</f>
        <v>2.4957670771030838E-3</v>
      </c>
      <c r="H282" s="8">
        <f>VLOOKUP($B282,'County Pop Forecast'!$I$4:$N$72,3,FALSE)</f>
        <v>1.5813055780264929E-3</v>
      </c>
      <c r="I282" s="8">
        <f>VLOOKUP($B282,'County Pop Forecast'!$I$4:$N$72,4,FALSE)</f>
        <v>9.2746817842326301E-4</v>
      </c>
      <c r="J282" s="8">
        <f>VLOOKUP($B282,'County Pop Forecast'!$I$4:$N$72,5,FALSE)</f>
        <v>5.6832585980570727E-4</v>
      </c>
      <c r="K282" s="8">
        <f>VLOOKUP($B282,'County Pop Forecast'!$I$4:$N$72,6,FALSE)</f>
        <v>3.4717200620693056E-4</v>
      </c>
      <c r="M282">
        <f t="shared" si="40"/>
        <v>16</v>
      </c>
    </row>
    <row r="283" spans="1:13" x14ac:dyDescent="0.25">
      <c r="A283" t="s">
        <v>557</v>
      </c>
      <c r="B283" t="s">
        <v>245</v>
      </c>
      <c r="C283" t="s">
        <v>248</v>
      </c>
      <c r="D283" t="str">
        <f t="shared" si="41"/>
        <v>Key West - Monroe County</v>
      </c>
      <c r="E283" s="19">
        <v>24868</v>
      </c>
      <c r="F283" s="20">
        <v>24868</v>
      </c>
      <c r="G283" s="8">
        <f>VLOOKUP($B283,'County Pop Forecast'!$I$4:$N$72,2,FALSE)</f>
        <v>2.4957670771030838E-3</v>
      </c>
      <c r="H283" s="8">
        <f>VLOOKUP($B283,'County Pop Forecast'!$I$4:$N$72,3,FALSE)</f>
        <v>1.5813055780264929E-3</v>
      </c>
      <c r="I283" s="8">
        <f>VLOOKUP($B283,'County Pop Forecast'!$I$4:$N$72,4,FALSE)</f>
        <v>9.2746817842326301E-4</v>
      </c>
      <c r="J283" s="8">
        <f>VLOOKUP($B283,'County Pop Forecast'!$I$4:$N$72,5,FALSE)</f>
        <v>5.6832585980570727E-4</v>
      </c>
      <c r="K283" s="8">
        <f>VLOOKUP($B283,'County Pop Forecast'!$I$4:$N$72,6,FALSE)</f>
        <v>3.4717200620693056E-4</v>
      </c>
      <c r="M283">
        <f t="shared" si="40"/>
        <v>8</v>
      </c>
    </row>
    <row r="284" spans="1:13" x14ac:dyDescent="0.25">
      <c r="A284" t="s">
        <v>557</v>
      </c>
      <c r="B284" t="s">
        <v>245</v>
      </c>
      <c r="C284" t="s">
        <v>249</v>
      </c>
      <c r="D284" t="str">
        <f t="shared" si="41"/>
        <v>Layton - Monroe County</v>
      </c>
      <c r="E284" s="19">
        <v>186</v>
      </c>
      <c r="F284" s="20">
        <v>186</v>
      </c>
      <c r="G284" s="8">
        <f>VLOOKUP($B284,'County Pop Forecast'!$I$4:$N$72,2,FALSE)</f>
        <v>2.4957670771030838E-3</v>
      </c>
      <c r="H284" s="8">
        <f>VLOOKUP($B284,'County Pop Forecast'!$I$4:$N$72,3,FALSE)</f>
        <v>1.5813055780264929E-3</v>
      </c>
      <c r="I284" s="8">
        <f>VLOOKUP($B284,'County Pop Forecast'!$I$4:$N$72,4,FALSE)</f>
        <v>9.2746817842326301E-4</v>
      </c>
      <c r="J284" s="8">
        <f>VLOOKUP($B284,'County Pop Forecast'!$I$4:$N$72,5,FALSE)</f>
        <v>5.6832585980570727E-4</v>
      </c>
      <c r="K284" s="8">
        <f>VLOOKUP($B284,'County Pop Forecast'!$I$4:$N$72,6,FALSE)</f>
        <v>3.4717200620693056E-4</v>
      </c>
      <c r="M284">
        <f t="shared" si="40"/>
        <v>6</v>
      </c>
    </row>
    <row r="285" spans="1:13" x14ac:dyDescent="0.25">
      <c r="A285" t="s">
        <v>557</v>
      </c>
      <c r="B285" t="s">
        <v>245</v>
      </c>
      <c r="C285" t="s">
        <v>250</v>
      </c>
      <c r="D285" t="str">
        <f t="shared" si="41"/>
        <v>Marathon - Monroe County</v>
      </c>
      <c r="E285" s="19">
        <v>9097</v>
      </c>
      <c r="F285" s="20">
        <v>9097</v>
      </c>
      <c r="G285" s="8">
        <f>VLOOKUP($B285,'County Pop Forecast'!$I$4:$N$72,2,FALSE)</f>
        <v>2.4957670771030838E-3</v>
      </c>
      <c r="H285" s="8">
        <f>VLOOKUP($B285,'County Pop Forecast'!$I$4:$N$72,3,FALSE)</f>
        <v>1.5813055780264929E-3</v>
      </c>
      <c r="I285" s="8">
        <f>VLOOKUP($B285,'County Pop Forecast'!$I$4:$N$72,4,FALSE)</f>
        <v>9.2746817842326301E-4</v>
      </c>
      <c r="J285" s="8">
        <f>VLOOKUP($B285,'County Pop Forecast'!$I$4:$N$72,5,FALSE)</f>
        <v>5.6832585980570727E-4</v>
      </c>
      <c r="K285" s="8">
        <f>VLOOKUP($B285,'County Pop Forecast'!$I$4:$N$72,6,FALSE)</f>
        <v>3.4717200620693056E-4</v>
      </c>
      <c r="M285">
        <f t="shared" si="40"/>
        <v>8</v>
      </c>
    </row>
    <row r="286" spans="1:13" x14ac:dyDescent="0.25">
      <c r="A286" s="2" t="s">
        <v>544</v>
      </c>
      <c r="B286" t="s">
        <v>245</v>
      </c>
      <c r="C286" t="s">
        <v>514</v>
      </c>
      <c r="D286" t="str">
        <f>C286</f>
        <v>Unincorporated Monroe County</v>
      </c>
      <c r="E286" s="19">
        <v>36477</v>
      </c>
      <c r="F286" s="20">
        <v>36477</v>
      </c>
      <c r="G286" s="8">
        <f>VLOOKUP($B286,'County Pop Forecast'!$I$4:$N$72,2,FALSE)</f>
        <v>2.4957670771030838E-3</v>
      </c>
      <c r="H286" s="8">
        <f>VLOOKUP($B286,'County Pop Forecast'!$I$4:$N$72,3,FALSE)</f>
        <v>1.5813055780264929E-3</v>
      </c>
      <c r="I286" s="8">
        <f>VLOOKUP($B286,'County Pop Forecast'!$I$4:$N$72,4,FALSE)</f>
        <v>9.2746817842326301E-4</v>
      </c>
      <c r="J286" s="8">
        <f>VLOOKUP($B286,'County Pop Forecast'!$I$4:$N$72,5,FALSE)</f>
        <v>5.6832585980570727E-4</v>
      </c>
      <c r="K286" s="8">
        <f>VLOOKUP($B286,'County Pop Forecast'!$I$4:$N$72,6,FALSE)</f>
        <v>3.4717200620693056E-4</v>
      </c>
      <c r="M286">
        <f t="shared" si="40"/>
        <v>28</v>
      </c>
    </row>
    <row r="287" spans="1:13" x14ac:dyDescent="0.25">
      <c r="A287" t="s">
        <v>557</v>
      </c>
      <c r="B287" t="s">
        <v>251</v>
      </c>
      <c r="C287" t="s">
        <v>252</v>
      </c>
      <c r="D287" t="str">
        <f t="shared" ref="D287:D289" si="42">C287&amp;" - "&amp;B287</f>
        <v>Callahan - Nassau County</v>
      </c>
      <c r="E287" s="19">
        <v>1347</v>
      </c>
      <c r="F287" s="20">
        <v>1347</v>
      </c>
      <c r="G287" s="8">
        <f>VLOOKUP($B287,'County Pop Forecast'!$I$4:$N$72,2,FALSE)</f>
        <v>2.1245108670749691E-2</v>
      </c>
      <c r="H287" s="8">
        <f>VLOOKUP($B287,'County Pop Forecast'!$I$4:$N$72,3,FALSE)</f>
        <v>1.62138219345489E-2</v>
      </c>
      <c r="I287" s="8">
        <f>VLOOKUP($B287,'County Pop Forecast'!$I$4:$N$72,4,FALSE)</f>
        <v>1.2997377998975601E-2</v>
      </c>
      <c r="J287" s="8">
        <f>VLOOKUP($B287,'County Pop Forecast'!$I$4:$N$72,5,FALSE)</f>
        <v>1.1036105828637011E-2</v>
      </c>
      <c r="K287" s="8">
        <f>VLOOKUP($B287,'County Pop Forecast'!$I$4:$N$72,6,FALSE)</f>
        <v>9.4030357715395585E-3</v>
      </c>
      <c r="M287">
        <f t="shared" si="40"/>
        <v>8</v>
      </c>
    </row>
    <row r="288" spans="1:13" x14ac:dyDescent="0.25">
      <c r="A288" t="s">
        <v>557</v>
      </c>
      <c r="B288" t="s">
        <v>251</v>
      </c>
      <c r="C288" t="s">
        <v>253</v>
      </c>
      <c r="D288" t="str">
        <f t="shared" si="42"/>
        <v>Fernandina Beach - Nassau County</v>
      </c>
      <c r="E288" s="19">
        <v>13534</v>
      </c>
      <c r="F288" s="20">
        <v>13510</v>
      </c>
      <c r="G288" s="8">
        <f>VLOOKUP($B288,'County Pop Forecast'!$I$4:$N$72,2,FALSE)</f>
        <v>2.1245108670749691E-2</v>
      </c>
      <c r="H288" s="8">
        <f>VLOOKUP($B288,'County Pop Forecast'!$I$4:$N$72,3,FALSE)</f>
        <v>1.62138219345489E-2</v>
      </c>
      <c r="I288" s="8">
        <f>VLOOKUP($B288,'County Pop Forecast'!$I$4:$N$72,4,FALSE)</f>
        <v>1.2997377998975601E-2</v>
      </c>
      <c r="J288" s="8">
        <f>VLOOKUP($B288,'County Pop Forecast'!$I$4:$N$72,5,FALSE)</f>
        <v>1.1036105828637011E-2</v>
      </c>
      <c r="K288" s="8">
        <f>VLOOKUP($B288,'County Pop Forecast'!$I$4:$N$72,6,FALSE)</f>
        <v>9.4030357715395585E-3</v>
      </c>
      <c r="M288">
        <f t="shared" si="40"/>
        <v>16</v>
      </c>
    </row>
    <row r="289" spans="1:13" x14ac:dyDescent="0.25">
      <c r="A289" t="s">
        <v>557</v>
      </c>
      <c r="B289" t="s">
        <v>251</v>
      </c>
      <c r="C289" t="s">
        <v>254</v>
      </c>
      <c r="D289" t="str">
        <f t="shared" si="42"/>
        <v>Hilliard - Nassau County</v>
      </c>
      <c r="E289" s="19">
        <v>3076</v>
      </c>
      <c r="F289" s="20">
        <v>3076</v>
      </c>
      <c r="G289" s="8">
        <f>VLOOKUP($B289,'County Pop Forecast'!$I$4:$N$72,2,FALSE)</f>
        <v>2.1245108670749691E-2</v>
      </c>
      <c r="H289" s="8">
        <f>VLOOKUP($B289,'County Pop Forecast'!$I$4:$N$72,3,FALSE)</f>
        <v>1.62138219345489E-2</v>
      </c>
      <c r="I289" s="8">
        <f>VLOOKUP($B289,'County Pop Forecast'!$I$4:$N$72,4,FALSE)</f>
        <v>1.2997377998975601E-2</v>
      </c>
      <c r="J289" s="8">
        <f>VLOOKUP($B289,'County Pop Forecast'!$I$4:$N$72,5,FALSE)</f>
        <v>1.1036105828637011E-2</v>
      </c>
      <c r="K289" s="8">
        <f>VLOOKUP($B289,'County Pop Forecast'!$I$4:$N$72,6,FALSE)</f>
        <v>9.4030357715395585E-3</v>
      </c>
      <c r="M289">
        <f t="shared" si="40"/>
        <v>8</v>
      </c>
    </row>
    <row r="290" spans="1:13" x14ac:dyDescent="0.25">
      <c r="A290" s="2" t="s">
        <v>544</v>
      </c>
      <c r="B290" t="s">
        <v>251</v>
      </c>
      <c r="C290" t="s">
        <v>515</v>
      </c>
      <c r="D290" t="str">
        <f>C290</f>
        <v>Unincorporated Nassau County</v>
      </c>
      <c r="E290" s="19">
        <v>71301</v>
      </c>
      <c r="F290" s="20">
        <v>71255</v>
      </c>
      <c r="G290" s="8">
        <f>VLOOKUP($B290,'County Pop Forecast'!$I$4:$N$72,2,FALSE)</f>
        <v>2.1245108670749691E-2</v>
      </c>
      <c r="H290" s="8">
        <f>VLOOKUP($B290,'County Pop Forecast'!$I$4:$N$72,3,FALSE)</f>
        <v>1.62138219345489E-2</v>
      </c>
      <c r="I290" s="8">
        <f>VLOOKUP($B290,'County Pop Forecast'!$I$4:$N$72,4,FALSE)</f>
        <v>1.2997377998975601E-2</v>
      </c>
      <c r="J290" s="8">
        <f>VLOOKUP($B290,'County Pop Forecast'!$I$4:$N$72,5,FALSE)</f>
        <v>1.1036105828637011E-2</v>
      </c>
      <c r="K290" s="8">
        <f>VLOOKUP($B290,'County Pop Forecast'!$I$4:$N$72,6,FALSE)</f>
        <v>9.4030357715395585E-3</v>
      </c>
      <c r="M290">
        <f t="shared" si="40"/>
        <v>28</v>
      </c>
    </row>
    <row r="291" spans="1:13" x14ac:dyDescent="0.25">
      <c r="A291" t="s">
        <v>557</v>
      </c>
      <c r="B291" t="s">
        <v>255</v>
      </c>
      <c r="C291" t="s">
        <v>256</v>
      </c>
      <c r="D291" t="str">
        <f t="shared" ref="D291:D299" si="43">C291&amp;" - "&amp;B291</f>
        <v>Cinco Bayou - Okaloosa County</v>
      </c>
      <c r="E291" s="19">
        <v>419</v>
      </c>
      <c r="F291" s="20">
        <v>419</v>
      </c>
      <c r="G291" s="8">
        <f>VLOOKUP($B291,'County Pop Forecast'!$I$4:$N$72,2,FALSE)</f>
        <v>1.0263205699963418E-2</v>
      </c>
      <c r="H291" s="8">
        <f>VLOOKUP($B291,'County Pop Forecast'!$I$4:$N$72,3,FALSE)</f>
        <v>7.8222818560926832E-3</v>
      </c>
      <c r="I291" s="8">
        <f>VLOOKUP($B291,'County Pop Forecast'!$I$4:$N$72,4,FALSE)</f>
        <v>6.0764204452323778E-3</v>
      </c>
      <c r="J291" s="8">
        <f>VLOOKUP($B291,'County Pop Forecast'!$I$4:$N$72,5,FALSE)</f>
        <v>5.1470688684007726E-3</v>
      </c>
      <c r="K291" s="8">
        <f>VLOOKUP($B291,'County Pop Forecast'!$I$4:$N$72,6,FALSE)</f>
        <v>4.2992229013276706E-3</v>
      </c>
      <c r="M291">
        <f t="shared" si="40"/>
        <v>11</v>
      </c>
    </row>
    <row r="292" spans="1:13" x14ac:dyDescent="0.25">
      <c r="A292" t="s">
        <v>557</v>
      </c>
      <c r="B292" t="s">
        <v>255</v>
      </c>
      <c r="C292" t="s">
        <v>257</v>
      </c>
      <c r="D292" t="str">
        <f t="shared" si="43"/>
        <v>Crestview - Okaloosa County</v>
      </c>
      <c r="E292" s="19">
        <v>26178</v>
      </c>
      <c r="F292" s="20">
        <v>26178</v>
      </c>
      <c r="G292" s="8">
        <f>VLOOKUP($B292,'County Pop Forecast'!$I$4:$N$72,2,FALSE)</f>
        <v>1.0263205699963418E-2</v>
      </c>
      <c r="H292" s="8">
        <f>VLOOKUP($B292,'County Pop Forecast'!$I$4:$N$72,3,FALSE)</f>
        <v>7.8222818560926832E-3</v>
      </c>
      <c r="I292" s="8">
        <f>VLOOKUP($B292,'County Pop Forecast'!$I$4:$N$72,4,FALSE)</f>
        <v>6.0764204452323778E-3</v>
      </c>
      <c r="J292" s="8">
        <f>VLOOKUP($B292,'County Pop Forecast'!$I$4:$N$72,5,FALSE)</f>
        <v>5.1470688684007726E-3</v>
      </c>
      <c r="K292" s="8">
        <f>VLOOKUP($B292,'County Pop Forecast'!$I$4:$N$72,6,FALSE)</f>
        <v>4.2992229013276706E-3</v>
      </c>
      <c r="M292">
        <f t="shared" si="40"/>
        <v>9</v>
      </c>
    </row>
    <row r="293" spans="1:13" x14ac:dyDescent="0.25">
      <c r="A293" t="s">
        <v>557</v>
      </c>
      <c r="B293" t="s">
        <v>255</v>
      </c>
      <c r="C293" t="s">
        <v>258</v>
      </c>
      <c r="D293" t="str">
        <f t="shared" si="43"/>
        <v>Destin - Okaloosa County</v>
      </c>
      <c r="E293" s="19">
        <v>13480</v>
      </c>
      <c r="F293" s="20">
        <v>13480</v>
      </c>
      <c r="G293" s="8">
        <f>VLOOKUP($B293,'County Pop Forecast'!$I$4:$N$72,2,FALSE)</f>
        <v>1.0263205699963418E-2</v>
      </c>
      <c r="H293" s="8">
        <f>VLOOKUP($B293,'County Pop Forecast'!$I$4:$N$72,3,FALSE)</f>
        <v>7.8222818560926832E-3</v>
      </c>
      <c r="I293" s="8">
        <f>VLOOKUP($B293,'County Pop Forecast'!$I$4:$N$72,4,FALSE)</f>
        <v>6.0764204452323778E-3</v>
      </c>
      <c r="J293" s="8">
        <f>VLOOKUP($B293,'County Pop Forecast'!$I$4:$N$72,5,FALSE)</f>
        <v>5.1470688684007726E-3</v>
      </c>
      <c r="K293" s="8">
        <f>VLOOKUP($B293,'County Pop Forecast'!$I$4:$N$72,6,FALSE)</f>
        <v>4.2992229013276706E-3</v>
      </c>
      <c r="M293">
        <f t="shared" si="40"/>
        <v>6</v>
      </c>
    </row>
    <row r="294" spans="1:13" x14ac:dyDescent="0.25">
      <c r="A294" t="s">
        <v>557</v>
      </c>
      <c r="B294" t="s">
        <v>255</v>
      </c>
      <c r="C294" t="s">
        <v>259</v>
      </c>
      <c r="D294" t="str">
        <f t="shared" si="43"/>
        <v>Fort Walton Beach - Okaloosa County</v>
      </c>
      <c r="E294" s="19">
        <v>21064</v>
      </c>
      <c r="F294" s="20">
        <v>21064</v>
      </c>
      <c r="G294" s="8">
        <f>VLOOKUP($B294,'County Pop Forecast'!$I$4:$N$72,2,FALSE)</f>
        <v>1.0263205699963418E-2</v>
      </c>
      <c r="H294" s="8">
        <f>VLOOKUP($B294,'County Pop Forecast'!$I$4:$N$72,3,FALSE)</f>
        <v>7.8222818560926832E-3</v>
      </c>
      <c r="I294" s="8">
        <f>VLOOKUP($B294,'County Pop Forecast'!$I$4:$N$72,4,FALSE)</f>
        <v>6.0764204452323778E-3</v>
      </c>
      <c r="J294" s="8">
        <f>VLOOKUP($B294,'County Pop Forecast'!$I$4:$N$72,5,FALSE)</f>
        <v>5.1470688684007726E-3</v>
      </c>
      <c r="K294" s="8">
        <f>VLOOKUP($B294,'County Pop Forecast'!$I$4:$N$72,6,FALSE)</f>
        <v>4.2992229013276706E-3</v>
      </c>
      <c r="M294">
        <f t="shared" si="40"/>
        <v>17</v>
      </c>
    </row>
    <row r="295" spans="1:13" x14ac:dyDescent="0.25">
      <c r="A295" t="s">
        <v>557</v>
      </c>
      <c r="B295" t="s">
        <v>255</v>
      </c>
      <c r="C295" t="s">
        <v>260</v>
      </c>
      <c r="D295" t="str">
        <f t="shared" si="43"/>
        <v>Laurel Hill - Okaloosa County</v>
      </c>
      <c r="E295" s="19">
        <v>590</v>
      </c>
      <c r="F295" s="20">
        <v>590</v>
      </c>
      <c r="G295" s="8">
        <f>VLOOKUP($B295,'County Pop Forecast'!$I$4:$N$72,2,FALSE)</f>
        <v>1.0263205699963418E-2</v>
      </c>
      <c r="H295" s="8">
        <f>VLOOKUP($B295,'County Pop Forecast'!$I$4:$N$72,3,FALSE)</f>
        <v>7.8222818560926832E-3</v>
      </c>
      <c r="I295" s="8">
        <f>VLOOKUP($B295,'County Pop Forecast'!$I$4:$N$72,4,FALSE)</f>
        <v>6.0764204452323778E-3</v>
      </c>
      <c r="J295" s="8">
        <f>VLOOKUP($B295,'County Pop Forecast'!$I$4:$N$72,5,FALSE)</f>
        <v>5.1470688684007726E-3</v>
      </c>
      <c r="K295" s="8">
        <f>VLOOKUP($B295,'County Pop Forecast'!$I$4:$N$72,6,FALSE)</f>
        <v>4.2992229013276706E-3</v>
      </c>
      <c r="M295">
        <f t="shared" si="40"/>
        <v>11</v>
      </c>
    </row>
    <row r="296" spans="1:13" x14ac:dyDescent="0.25">
      <c r="A296" t="s">
        <v>557</v>
      </c>
      <c r="B296" t="s">
        <v>255</v>
      </c>
      <c r="C296" t="s">
        <v>261</v>
      </c>
      <c r="D296" t="str">
        <f t="shared" si="43"/>
        <v>Mary Esther - Okaloosa County</v>
      </c>
      <c r="E296" s="19">
        <v>4038</v>
      </c>
      <c r="F296" s="20">
        <v>4038</v>
      </c>
      <c r="G296" s="8">
        <f>VLOOKUP($B296,'County Pop Forecast'!$I$4:$N$72,2,FALSE)</f>
        <v>1.0263205699963418E-2</v>
      </c>
      <c r="H296" s="8">
        <f>VLOOKUP($B296,'County Pop Forecast'!$I$4:$N$72,3,FALSE)</f>
        <v>7.8222818560926832E-3</v>
      </c>
      <c r="I296" s="8">
        <f>VLOOKUP($B296,'County Pop Forecast'!$I$4:$N$72,4,FALSE)</f>
        <v>6.0764204452323778E-3</v>
      </c>
      <c r="J296" s="8">
        <f>VLOOKUP($B296,'County Pop Forecast'!$I$4:$N$72,5,FALSE)</f>
        <v>5.1470688684007726E-3</v>
      </c>
      <c r="K296" s="8">
        <f>VLOOKUP($B296,'County Pop Forecast'!$I$4:$N$72,6,FALSE)</f>
        <v>4.2992229013276706E-3</v>
      </c>
      <c r="M296">
        <f t="shared" si="40"/>
        <v>11</v>
      </c>
    </row>
    <row r="297" spans="1:13" x14ac:dyDescent="0.25">
      <c r="A297" t="s">
        <v>557</v>
      </c>
      <c r="B297" t="s">
        <v>255</v>
      </c>
      <c r="C297" t="s">
        <v>262</v>
      </c>
      <c r="D297" t="str">
        <f t="shared" si="43"/>
        <v>Niceville - Okaloosa County</v>
      </c>
      <c r="E297" s="19">
        <v>14976</v>
      </c>
      <c r="F297" s="20">
        <v>14976</v>
      </c>
      <c r="G297" s="8">
        <f>VLOOKUP($B297,'County Pop Forecast'!$I$4:$N$72,2,FALSE)</f>
        <v>1.0263205699963418E-2</v>
      </c>
      <c r="H297" s="8">
        <f>VLOOKUP($B297,'County Pop Forecast'!$I$4:$N$72,3,FALSE)</f>
        <v>7.8222818560926832E-3</v>
      </c>
      <c r="I297" s="8">
        <f>VLOOKUP($B297,'County Pop Forecast'!$I$4:$N$72,4,FALSE)</f>
        <v>6.0764204452323778E-3</v>
      </c>
      <c r="J297" s="8">
        <f>VLOOKUP($B297,'County Pop Forecast'!$I$4:$N$72,5,FALSE)</f>
        <v>5.1470688684007726E-3</v>
      </c>
      <c r="K297" s="8">
        <f>VLOOKUP($B297,'County Pop Forecast'!$I$4:$N$72,6,FALSE)</f>
        <v>4.2992229013276706E-3</v>
      </c>
      <c r="M297">
        <f t="shared" si="40"/>
        <v>9</v>
      </c>
    </row>
    <row r="298" spans="1:13" x14ac:dyDescent="0.25">
      <c r="A298" t="s">
        <v>557</v>
      </c>
      <c r="B298" t="s">
        <v>255</v>
      </c>
      <c r="C298" t="s">
        <v>263</v>
      </c>
      <c r="D298" t="str">
        <f t="shared" si="43"/>
        <v>Shalimar - Okaloosa County</v>
      </c>
      <c r="E298" s="19">
        <v>844</v>
      </c>
      <c r="F298" s="20">
        <v>844</v>
      </c>
      <c r="G298" s="8">
        <f>VLOOKUP($B298,'County Pop Forecast'!$I$4:$N$72,2,FALSE)</f>
        <v>1.0263205699963418E-2</v>
      </c>
      <c r="H298" s="8">
        <f>VLOOKUP($B298,'County Pop Forecast'!$I$4:$N$72,3,FALSE)</f>
        <v>7.8222818560926832E-3</v>
      </c>
      <c r="I298" s="8">
        <f>VLOOKUP($B298,'County Pop Forecast'!$I$4:$N$72,4,FALSE)</f>
        <v>6.0764204452323778E-3</v>
      </c>
      <c r="J298" s="8">
        <f>VLOOKUP($B298,'County Pop Forecast'!$I$4:$N$72,5,FALSE)</f>
        <v>5.1470688684007726E-3</v>
      </c>
      <c r="K298" s="8">
        <f>VLOOKUP($B298,'County Pop Forecast'!$I$4:$N$72,6,FALSE)</f>
        <v>4.2992229013276706E-3</v>
      </c>
      <c r="M298">
        <f t="shared" si="40"/>
        <v>8</v>
      </c>
    </row>
    <row r="299" spans="1:13" x14ac:dyDescent="0.25">
      <c r="A299" t="s">
        <v>557</v>
      </c>
      <c r="B299" t="s">
        <v>255</v>
      </c>
      <c r="C299" t="s">
        <v>264</v>
      </c>
      <c r="D299" t="str">
        <f t="shared" si="43"/>
        <v>Valparaiso - Okaloosa County</v>
      </c>
      <c r="E299" s="19">
        <v>5408</v>
      </c>
      <c r="F299" s="20">
        <v>5408</v>
      </c>
      <c r="G299" s="8">
        <f>VLOOKUP($B299,'County Pop Forecast'!$I$4:$N$72,2,FALSE)</f>
        <v>1.0263205699963418E-2</v>
      </c>
      <c r="H299" s="8">
        <f>VLOOKUP($B299,'County Pop Forecast'!$I$4:$N$72,3,FALSE)</f>
        <v>7.8222818560926832E-3</v>
      </c>
      <c r="I299" s="8">
        <f>VLOOKUP($B299,'County Pop Forecast'!$I$4:$N$72,4,FALSE)</f>
        <v>6.0764204452323778E-3</v>
      </c>
      <c r="J299" s="8">
        <f>VLOOKUP($B299,'County Pop Forecast'!$I$4:$N$72,5,FALSE)</f>
        <v>5.1470688684007726E-3</v>
      </c>
      <c r="K299" s="8">
        <f>VLOOKUP($B299,'County Pop Forecast'!$I$4:$N$72,6,FALSE)</f>
        <v>4.2992229013276706E-3</v>
      </c>
      <c r="M299">
        <f t="shared" si="40"/>
        <v>10</v>
      </c>
    </row>
    <row r="300" spans="1:13" x14ac:dyDescent="0.25">
      <c r="A300" s="2" t="s">
        <v>544</v>
      </c>
      <c r="B300" t="s">
        <v>255</v>
      </c>
      <c r="C300" t="s">
        <v>516</v>
      </c>
      <c r="D300" t="str">
        <f>C300</f>
        <v>Unincorporated Okaloosa County</v>
      </c>
      <c r="E300" s="19">
        <v>116954</v>
      </c>
      <c r="F300" s="20">
        <v>115659</v>
      </c>
      <c r="G300" s="8">
        <f>VLOOKUP($B300,'County Pop Forecast'!$I$4:$N$72,2,FALSE)</f>
        <v>1.0263205699963418E-2</v>
      </c>
      <c r="H300" s="8">
        <f>VLOOKUP($B300,'County Pop Forecast'!$I$4:$N$72,3,FALSE)</f>
        <v>7.8222818560926832E-3</v>
      </c>
      <c r="I300" s="8">
        <f>VLOOKUP($B300,'County Pop Forecast'!$I$4:$N$72,4,FALSE)</f>
        <v>6.0764204452323778E-3</v>
      </c>
      <c r="J300" s="8">
        <f>VLOOKUP($B300,'County Pop Forecast'!$I$4:$N$72,5,FALSE)</f>
        <v>5.1470688684007726E-3</v>
      </c>
      <c r="K300" s="8">
        <f>VLOOKUP($B300,'County Pop Forecast'!$I$4:$N$72,6,FALSE)</f>
        <v>4.2992229013276706E-3</v>
      </c>
      <c r="M300">
        <f t="shared" si="40"/>
        <v>30</v>
      </c>
    </row>
    <row r="301" spans="1:13" x14ac:dyDescent="0.25">
      <c r="A301" t="s">
        <v>557</v>
      </c>
      <c r="B301" t="s">
        <v>265</v>
      </c>
      <c r="C301" t="s">
        <v>266</v>
      </c>
      <c r="D301" t="str">
        <f>C301&amp;" - "&amp;B301</f>
        <v>Okeechobee - Okeechobee County</v>
      </c>
      <c r="E301" s="19">
        <v>5688</v>
      </c>
      <c r="F301" s="20">
        <v>5688</v>
      </c>
      <c r="G301" s="8">
        <f>VLOOKUP($B301,'County Pop Forecast'!$I$4:$N$72,2,FALSE)</f>
        <v>6.2428052493783692E-3</v>
      </c>
      <c r="H301" s="8">
        <f>VLOOKUP($B301,'County Pop Forecast'!$I$4:$N$72,3,FALSE)</f>
        <v>4.8059189919402723E-3</v>
      </c>
      <c r="I301" s="8">
        <f>VLOOKUP($B301,'County Pop Forecast'!$I$4:$N$72,4,FALSE)</f>
        <v>3.6454815320956513E-3</v>
      </c>
      <c r="J301" s="8">
        <f>VLOOKUP($B301,'County Pop Forecast'!$I$4:$N$72,5,FALSE)</f>
        <v>3.1970410584909459E-3</v>
      </c>
      <c r="K301" s="8">
        <f>VLOOKUP($B301,'County Pop Forecast'!$I$4:$N$72,6,FALSE)</f>
        <v>2.8291133581508365E-3</v>
      </c>
      <c r="M301">
        <f t="shared" si="40"/>
        <v>10</v>
      </c>
    </row>
    <row r="302" spans="1:13" x14ac:dyDescent="0.25">
      <c r="A302" s="2" t="s">
        <v>544</v>
      </c>
      <c r="B302" t="s">
        <v>265</v>
      </c>
      <c r="C302" t="s">
        <v>517</v>
      </c>
      <c r="D302" t="str">
        <f>C302</f>
        <v>Unincorporated Okeechobee County</v>
      </c>
      <c r="E302" s="19">
        <v>36424</v>
      </c>
      <c r="F302" s="20">
        <v>34007</v>
      </c>
      <c r="G302" s="8">
        <f>VLOOKUP($B302,'County Pop Forecast'!$I$4:$N$72,2,FALSE)</f>
        <v>6.2428052493783692E-3</v>
      </c>
      <c r="H302" s="8">
        <f>VLOOKUP($B302,'County Pop Forecast'!$I$4:$N$72,3,FALSE)</f>
        <v>4.8059189919402723E-3</v>
      </c>
      <c r="I302" s="8">
        <f>VLOOKUP($B302,'County Pop Forecast'!$I$4:$N$72,4,FALSE)</f>
        <v>3.6454815320956513E-3</v>
      </c>
      <c r="J302" s="8">
        <f>VLOOKUP($B302,'County Pop Forecast'!$I$4:$N$72,5,FALSE)</f>
        <v>3.1970410584909459E-3</v>
      </c>
      <c r="K302" s="8">
        <f>VLOOKUP($B302,'County Pop Forecast'!$I$4:$N$72,6,FALSE)</f>
        <v>2.8291133581508365E-3</v>
      </c>
      <c r="M302">
        <f t="shared" si="40"/>
        <v>32</v>
      </c>
    </row>
    <row r="303" spans="1:13" x14ac:dyDescent="0.25">
      <c r="A303" t="s">
        <v>557</v>
      </c>
      <c r="B303" t="s">
        <v>455</v>
      </c>
      <c r="C303" t="s">
        <v>267</v>
      </c>
      <c r="D303" t="str">
        <f t="shared" ref="D303:D315" si="44">C303&amp;" - "&amp;B303</f>
        <v>Apopka - Orange County</v>
      </c>
      <c r="E303" s="19">
        <v>53632</v>
      </c>
      <c r="F303" s="20">
        <v>53632</v>
      </c>
      <c r="G303" s="8">
        <f>VLOOKUP($B303,'County Pop Forecast'!$I$4:$N$72,2,FALSE)</f>
        <v>1.9491844700283645E-2</v>
      </c>
      <c r="H303" s="8">
        <f>VLOOKUP($B303,'County Pop Forecast'!$I$4:$N$72,3,FALSE)</f>
        <v>1.4910945886064564E-2</v>
      </c>
      <c r="I303" s="8">
        <f>VLOOKUP($B303,'County Pop Forecast'!$I$4:$N$72,4,FALSE)</f>
        <v>1.1580105801823226E-2</v>
      </c>
      <c r="J303" s="8">
        <f>VLOOKUP($B303,'County Pop Forecast'!$I$4:$N$72,5,FALSE)</f>
        <v>9.5390037017870632E-3</v>
      </c>
      <c r="K303" s="8">
        <f>VLOOKUP($B303,'County Pop Forecast'!$I$4:$N$72,6,FALSE)</f>
        <v>8.1845880959841022E-3</v>
      </c>
      <c r="M303">
        <f t="shared" si="40"/>
        <v>6</v>
      </c>
    </row>
    <row r="304" spans="1:13" x14ac:dyDescent="0.25">
      <c r="A304" t="s">
        <v>557</v>
      </c>
      <c r="B304" t="s">
        <v>455</v>
      </c>
      <c r="C304" t="s">
        <v>268</v>
      </c>
      <c r="D304" t="str">
        <f t="shared" si="44"/>
        <v>Bay Lake - Orange County</v>
      </c>
      <c r="E304" s="19">
        <v>15</v>
      </c>
      <c r="F304" s="20">
        <v>15</v>
      </c>
      <c r="G304" s="8">
        <f>VLOOKUP($B304,'County Pop Forecast'!$I$4:$N$72,2,FALSE)</f>
        <v>1.9491844700283645E-2</v>
      </c>
      <c r="H304" s="8">
        <f>VLOOKUP($B304,'County Pop Forecast'!$I$4:$N$72,3,FALSE)</f>
        <v>1.4910945886064564E-2</v>
      </c>
      <c r="I304" s="8">
        <f>VLOOKUP($B304,'County Pop Forecast'!$I$4:$N$72,4,FALSE)</f>
        <v>1.1580105801823226E-2</v>
      </c>
      <c r="J304" s="8">
        <f>VLOOKUP($B304,'County Pop Forecast'!$I$4:$N$72,5,FALSE)</f>
        <v>9.5390037017870632E-3</v>
      </c>
      <c r="K304" s="8">
        <f>VLOOKUP($B304,'County Pop Forecast'!$I$4:$N$72,6,FALSE)</f>
        <v>8.1845880959841022E-3</v>
      </c>
      <c r="M304">
        <f t="shared" si="40"/>
        <v>8</v>
      </c>
    </row>
    <row r="305" spans="1:13" x14ac:dyDescent="0.25">
      <c r="A305" t="s">
        <v>557</v>
      </c>
      <c r="B305" t="s">
        <v>455</v>
      </c>
      <c r="C305" t="s">
        <v>269</v>
      </c>
      <c r="D305" t="str">
        <f t="shared" si="44"/>
        <v>Belle Isle - Orange County</v>
      </c>
      <c r="E305" s="19">
        <v>7378</v>
      </c>
      <c r="F305" s="20">
        <v>7378</v>
      </c>
      <c r="G305" s="8">
        <f>VLOOKUP($B305,'County Pop Forecast'!$I$4:$N$72,2,FALSE)</f>
        <v>1.9491844700283645E-2</v>
      </c>
      <c r="H305" s="8">
        <f>VLOOKUP($B305,'County Pop Forecast'!$I$4:$N$72,3,FALSE)</f>
        <v>1.4910945886064564E-2</v>
      </c>
      <c r="I305" s="8">
        <f>VLOOKUP($B305,'County Pop Forecast'!$I$4:$N$72,4,FALSE)</f>
        <v>1.1580105801823226E-2</v>
      </c>
      <c r="J305" s="8">
        <f>VLOOKUP($B305,'County Pop Forecast'!$I$4:$N$72,5,FALSE)</f>
        <v>9.5390037017870632E-3</v>
      </c>
      <c r="K305" s="8">
        <f>VLOOKUP($B305,'County Pop Forecast'!$I$4:$N$72,6,FALSE)</f>
        <v>8.1845880959841022E-3</v>
      </c>
      <c r="M305">
        <f t="shared" si="40"/>
        <v>10</v>
      </c>
    </row>
    <row r="306" spans="1:13" x14ac:dyDescent="0.25">
      <c r="A306" t="s">
        <v>557</v>
      </c>
      <c r="B306" t="s">
        <v>455</v>
      </c>
      <c r="C306" t="s">
        <v>270</v>
      </c>
      <c r="D306" t="str">
        <f t="shared" si="44"/>
        <v>Eatonville - Orange County</v>
      </c>
      <c r="E306" s="19">
        <v>2351</v>
      </c>
      <c r="F306" s="20">
        <v>2288</v>
      </c>
      <c r="G306" s="8">
        <f>VLOOKUP($B306,'County Pop Forecast'!$I$4:$N$72,2,FALSE)</f>
        <v>1.9491844700283645E-2</v>
      </c>
      <c r="H306" s="8">
        <f>VLOOKUP($B306,'County Pop Forecast'!$I$4:$N$72,3,FALSE)</f>
        <v>1.4910945886064564E-2</v>
      </c>
      <c r="I306" s="8">
        <f>VLOOKUP($B306,'County Pop Forecast'!$I$4:$N$72,4,FALSE)</f>
        <v>1.1580105801823226E-2</v>
      </c>
      <c r="J306" s="8">
        <f>VLOOKUP($B306,'County Pop Forecast'!$I$4:$N$72,5,FALSE)</f>
        <v>9.5390037017870632E-3</v>
      </c>
      <c r="K306" s="8">
        <f>VLOOKUP($B306,'County Pop Forecast'!$I$4:$N$72,6,FALSE)</f>
        <v>8.1845880959841022E-3</v>
      </c>
      <c r="M306">
        <f t="shared" si="40"/>
        <v>10</v>
      </c>
    </row>
    <row r="307" spans="1:13" x14ac:dyDescent="0.25">
      <c r="A307" t="s">
        <v>557</v>
      </c>
      <c r="B307" t="s">
        <v>455</v>
      </c>
      <c r="C307" t="s">
        <v>271</v>
      </c>
      <c r="D307" t="str">
        <f t="shared" si="44"/>
        <v>Edgewood - Orange County</v>
      </c>
      <c r="E307" s="19">
        <v>2791</v>
      </c>
      <c r="F307" s="20">
        <v>2791</v>
      </c>
      <c r="G307" s="8">
        <f>VLOOKUP($B307,'County Pop Forecast'!$I$4:$N$72,2,FALSE)</f>
        <v>1.9491844700283645E-2</v>
      </c>
      <c r="H307" s="8">
        <f>VLOOKUP($B307,'County Pop Forecast'!$I$4:$N$72,3,FALSE)</f>
        <v>1.4910945886064564E-2</v>
      </c>
      <c r="I307" s="8">
        <f>VLOOKUP($B307,'County Pop Forecast'!$I$4:$N$72,4,FALSE)</f>
        <v>1.1580105801823226E-2</v>
      </c>
      <c r="J307" s="8">
        <f>VLOOKUP($B307,'County Pop Forecast'!$I$4:$N$72,5,FALSE)</f>
        <v>9.5390037017870632E-3</v>
      </c>
      <c r="K307" s="8">
        <f>VLOOKUP($B307,'County Pop Forecast'!$I$4:$N$72,6,FALSE)</f>
        <v>8.1845880959841022E-3</v>
      </c>
      <c r="M307">
        <f t="shared" si="40"/>
        <v>8</v>
      </c>
    </row>
    <row r="308" spans="1:13" x14ac:dyDescent="0.25">
      <c r="A308" t="s">
        <v>557</v>
      </c>
      <c r="B308" t="s">
        <v>455</v>
      </c>
      <c r="C308" t="s">
        <v>272</v>
      </c>
      <c r="D308" t="str">
        <f t="shared" si="44"/>
        <v>Lake Buena Vista - Orange County</v>
      </c>
      <c r="E308" s="19">
        <v>24</v>
      </c>
      <c r="F308" s="20">
        <v>24</v>
      </c>
      <c r="G308" s="8">
        <f>VLOOKUP($B308,'County Pop Forecast'!$I$4:$N$72,2,FALSE)</f>
        <v>1.9491844700283645E-2</v>
      </c>
      <c r="H308" s="8">
        <f>VLOOKUP($B308,'County Pop Forecast'!$I$4:$N$72,3,FALSE)</f>
        <v>1.4910945886064564E-2</v>
      </c>
      <c r="I308" s="8">
        <f>VLOOKUP($B308,'County Pop Forecast'!$I$4:$N$72,4,FALSE)</f>
        <v>1.1580105801823226E-2</v>
      </c>
      <c r="J308" s="8">
        <f>VLOOKUP($B308,'County Pop Forecast'!$I$4:$N$72,5,FALSE)</f>
        <v>9.5390037017870632E-3</v>
      </c>
      <c r="K308" s="8">
        <f>VLOOKUP($B308,'County Pop Forecast'!$I$4:$N$72,6,FALSE)</f>
        <v>8.1845880959841022E-3</v>
      </c>
      <c r="M308">
        <f t="shared" si="40"/>
        <v>16</v>
      </c>
    </row>
    <row r="309" spans="1:13" x14ac:dyDescent="0.25">
      <c r="A309" t="s">
        <v>557</v>
      </c>
      <c r="B309" t="s">
        <v>455</v>
      </c>
      <c r="C309" t="s">
        <v>273</v>
      </c>
      <c r="D309" t="str">
        <f t="shared" si="44"/>
        <v>Maitland - Orange County</v>
      </c>
      <c r="E309" s="19">
        <v>21113</v>
      </c>
      <c r="F309" s="20">
        <v>21113</v>
      </c>
      <c r="G309" s="8">
        <f>VLOOKUP($B309,'County Pop Forecast'!$I$4:$N$72,2,FALSE)</f>
        <v>1.9491844700283645E-2</v>
      </c>
      <c r="H309" s="8">
        <f>VLOOKUP($B309,'County Pop Forecast'!$I$4:$N$72,3,FALSE)</f>
        <v>1.4910945886064564E-2</v>
      </c>
      <c r="I309" s="8">
        <f>VLOOKUP($B309,'County Pop Forecast'!$I$4:$N$72,4,FALSE)</f>
        <v>1.1580105801823226E-2</v>
      </c>
      <c r="J309" s="8">
        <f>VLOOKUP($B309,'County Pop Forecast'!$I$4:$N$72,5,FALSE)</f>
        <v>9.5390037017870632E-3</v>
      </c>
      <c r="K309" s="8">
        <f>VLOOKUP($B309,'County Pop Forecast'!$I$4:$N$72,6,FALSE)</f>
        <v>8.1845880959841022E-3</v>
      </c>
      <c r="M309">
        <f t="shared" si="40"/>
        <v>8</v>
      </c>
    </row>
    <row r="310" spans="1:13" x14ac:dyDescent="0.25">
      <c r="A310" t="s">
        <v>557</v>
      </c>
      <c r="B310" t="s">
        <v>455</v>
      </c>
      <c r="C310" t="s">
        <v>274</v>
      </c>
      <c r="D310" t="str">
        <f t="shared" si="44"/>
        <v>Oakland - Orange County</v>
      </c>
      <c r="E310" s="19">
        <v>3809</v>
      </c>
      <c r="F310" s="20">
        <v>3809</v>
      </c>
      <c r="G310" s="8">
        <f>VLOOKUP($B310,'County Pop Forecast'!$I$4:$N$72,2,FALSE)</f>
        <v>1.9491844700283645E-2</v>
      </c>
      <c r="H310" s="8">
        <f>VLOOKUP($B310,'County Pop Forecast'!$I$4:$N$72,3,FALSE)</f>
        <v>1.4910945886064564E-2</v>
      </c>
      <c r="I310" s="8">
        <f>VLOOKUP($B310,'County Pop Forecast'!$I$4:$N$72,4,FALSE)</f>
        <v>1.1580105801823226E-2</v>
      </c>
      <c r="J310" s="8">
        <f>VLOOKUP($B310,'County Pop Forecast'!$I$4:$N$72,5,FALSE)</f>
        <v>9.5390037017870632E-3</v>
      </c>
      <c r="K310" s="8">
        <f>VLOOKUP($B310,'County Pop Forecast'!$I$4:$N$72,6,FALSE)</f>
        <v>8.1845880959841022E-3</v>
      </c>
      <c r="M310">
        <f t="shared" si="40"/>
        <v>7</v>
      </c>
    </row>
    <row r="311" spans="1:13" x14ac:dyDescent="0.25">
      <c r="A311" t="s">
        <v>557</v>
      </c>
      <c r="B311" t="s">
        <v>455</v>
      </c>
      <c r="C311" t="s">
        <v>275</v>
      </c>
      <c r="D311" t="str">
        <f t="shared" si="44"/>
        <v>Ocoee - Orange County</v>
      </c>
      <c r="E311" s="19">
        <v>49781</v>
      </c>
      <c r="F311" s="20">
        <v>49781</v>
      </c>
      <c r="G311" s="8">
        <f>VLOOKUP($B311,'County Pop Forecast'!$I$4:$N$72,2,FALSE)</f>
        <v>1.9491844700283645E-2</v>
      </c>
      <c r="H311" s="8">
        <f>VLOOKUP($B311,'County Pop Forecast'!$I$4:$N$72,3,FALSE)</f>
        <v>1.4910945886064564E-2</v>
      </c>
      <c r="I311" s="8">
        <f>VLOOKUP($B311,'County Pop Forecast'!$I$4:$N$72,4,FALSE)</f>
        <v>1.1580105801823226E-2</v>
      </c>
      <c r="J311" s="8">
        <f>VLOOKUP($B311,'County Pop Forecast'!$I$4:$N$72,5,FALSE)</f>
        <v>9.5390037017870632E-3</v>
      </c>
      <c r="K311" s="8">
        <f>VLOOKUP($B311,'County Pop Forecast'!$I$4:$N$72,6,FALSE)</f>
        <v>8.1845880959841022E-3</v>
      </c>
      <c r="M311">
        <f t="shared" si="40"/>
        <v>5</v>
      </c>
    </row>
    <row r="312" spans="1:13" x14ac:dyDescent="0.25">
      <c r="A312" t="s">
        <v>557</v>
      </c>
      <c r="B312" t="s">
        <v>455</v>
      </c>
      <c r="C312" t="s">
        <v>456</v>
      </c>
      <c r="D312" t="str">
        <f t="shared" si="44"/>
        <v>Orlando - Orange County</v>
      </c>
      <c r="E312" s="19">
        <v>298943</v>
      </c>
      <c r="F312" s="20">
        <v>298362</v>
      </c>
      <c r="G312" s="8">
        <f>VLOOKUP($B312,'County Pop Forecast'!$I$4:$N$72,2,FALSE)</f>
        <v>1.9491844700283645E-2</v>
      </c>
      <c r="H312" s="8">
        <f>VLOOKUP($B312,'County Pop Forecast'!$I$4:$N$72,3,FALSE)</f>
        <v>1.4910945886064564E-2</v>
      </c>
      <c r="I312" s="8">
        <f>VLOOKUP($B312,'County Pop Forecast'!$I$4:$N$72,4,FALSE)</f>
        <v>1.1580105801823226E-2</v>
      </c>
      <c r="J312" s="8">
        <f>VLOOKUP($B312,'County Pop Forecast'!$I$4:$N$72,5,FALSE)</f>
        <v>9.5390037017870632E-3</v>
      </c>
      <c r="K312" s="8">
        <f>VLOOKUP($B312,'County Pop Forecast'!$I$4:$N$72,6,FALSE)</f>
        <v>8.1845880959841022E-3</v>
      </c>
      <c r="M312">
        <f t="shared" si="40"/>
        <v>7</v>
      </c>
    </row>
    <row r="313" spans="1:13" x14ac:dyDescent="0.25">
      <c r="A313" t="s">
        <v>557</v>
      </c>
      <c r="B313" t="s">
        <v>455</v>
      </c>
      <c r="C313" t="s">
        <v>276</v>
      </c>
      <c r="D313" t="str">
        <f t="shared" si="44"/>
        <v>Windermere - Orange County</v>
      </c>
      <c r="E313" s="19">
        <v>3024</v>
      </c>
      <c r="F313" s="20">
        <v>3024</v>
      </c>
      <c r="G313" s="8">
        <f>VLOOKUP($B313,'County Pop Forecast'!$I$4:$N$72,2,FALSE)</f>
        <v>1.9491844700283645E-2</v>
      </c>
      <c r="H313" s="8">
        <f>VLOOKUP($B313,'County Pop Forecast'!$I$4:$N$72,3,FALSE)</f>
        <v>1.4910945886064564E-2</v>
      </c>
      <c r="I313" s="8">
        <f>VLOOKUP($B313,'County Pop Forecast'!$I$4:$N$72,4,FALSE)</f>
        <v>1.1580105801823226E-2</v>
      </c>
      <c r="J313" s="8">
        <f>VLOOKUP($B313,'County Pop Forecast'!$I$4:$N$72,5,FALSE)</f>
        <v>9.5390037017870632E-3</v>
      </c>
      <c r="K313" s="8">
        <f>VLOOKUP($B313,'County Pop Forecast'!$I$4:$N$72,6,FALSE)</f>
        <v>8.1845880959841022E-3</v>
      </c>
      <c r="M313">
        <f t="shared" si="40"/>
        <v>10</v>
      </c>
    </row>
    <row r="314" spans="1:13" x14ac:dyDescent="0.25">
      <c r="A314" t="s">
        <v>557</v>
      </c>
      <c r="B314" t="s">
        <v>455</v>
      </c>
      <c r="C314" t="s">
        <v>277</v>
      </c>
      <c r="D314" t="str">
        <f t="shared" si="44"/>
        <v>Winter Garden - Orange County</v>
      </c>
      <c r="E314" s="19">
        <v>48469</v>
      </c>
      <c r="F314" s="20">
        <v>48469</v>
      </c>
      <c r="G314" s="8">
        <f>VLOOKUP($B314,'County Pop Forecast'!$I$4:$N$72,2,FALSE)</f>
        <v>1.9491844700283645E-2</v>
      </c>
      <c r="H314" s="8">
        <f>VLOOKUP($B314,'County Pop Forecast'!$I$4:$N$72,3,FALSE)</f>
        <v>1.4910945886064564E-2</v>
      </c>
      <c r="I314" s="8">
        <f>VLOOKUP($B314,'County Pop Forecast'!$I$4:$N$72,4,FALSE)</f>
        <v>1.1580105801823226E-2</v>
      </c>
      <c r="J314" s="8">
        <f>VLOOKUP($B314,'County Pop Forecast'!$I$4:$N$72,5,FALSE)</f>
        <v>9.5390037017870632E-3</v>
      </c>
      <c r="K314" s="8">
        <f>VLOOKUP($B314,'County Pop Forecast'!$I$4:$N$72,6,FALSE)</f>
        <v>8.1845880959841022E-3</v>
      </c>
      <c r="M314">
        <f t="shared" si="40"/>
        <v>13</v>
      </c>
    </row>
    <row r="315" spans="1:13" x14ac:dyDescent="0.25">
      <c r="A315" t="s">
        <v>557</v>
      </c>
      <c r="B315" t="s">
        <v>455</v>
      </c>
      <c r="C315" t="s">
        <v>278</v>
      </c>
      <c r="D315" t="str">
        <f t="shared" si="44"/>
        <v>Winter Park - Orange County</v>
      </c>
      <c r="E315" s="19">
        <v>30630</v>
      </c>
      <c r="F315" s="20">
        <v>30630</v>
      </c>
      <c r="G315" s="8">
        <f>VLOOKUP($B315,'County Pop Forecast'!$I$4:$N$72,2,FALSE)</f>
        <v>1.9491844700283645E-2</v>
      </c>
      <c r="H315" s="8">
        <f>VLOOKUP($B315,'County Pop Forecast'!$I$4:$N$72,3,FALSE)</f>
        <v>1.4910945886064564E-2</v>
      </c>
      <c r="I315" s="8">
        <f>VLOOKUP($B315,'County Pop Forecast'!$I$4:$N$72,4,FALSE)</f>
        <v>1.1580105801823226E-2</v>
      </c>
      <c r="J315" s="8">
        <f>VLOOKUP($B315,'County Pop Forecast'!$I$4:$N$72,5,FALSE)</f>
        <v>9.5390037017870632E-3</v>
      </c>
      <c r="K315" s="8">
        <f>VLOOKUP($B315,'County Pop Forecast'!$I$4:$N$72,6,FALSE)</f>
        <v>8.1845880959841022E-3</v>
      </c>
      <c r="M315">
        <f t="shared" si="40"/>
        <v>11</v>
      </c>
    </row>
    <row r="316" spans="1:13" x14ac:dyDescent="0.25">
      <c r="A316" s="2" t="s">
        <v>544</v>
      </c>
      <c r="B316" t="s">
        <v>455</v>
      </c>
      <c r="C316" t="s">
        <v>518</v>
      </c>
      <c r="D316" t="str">
        <f>C316</f>
        <v>Unincorporated Orange County</v>
      </c>
      <c r="E316" s="19">
        <v>893300</v>
      </c>
      <c r="F316" s="20">
        <v>890679</v>
      </c>
      <c r="G316" s="8">
        <f>VLOOKUP($B316,'County Pop Forecast'!$I$4:$N$72,2,FALSE)</f>
        <v>1.9491844700283645E-2</v>
      </c>
      <c r="H316" s="8">
        <f>VLOOKUP($B316,'County Pop Forecast'!$I$4:$N$72,3,FALSE)</f>
        <v>1.4910945886064564E-2</v>
      </c>
      <c r="I316" s="8">
        <f>VLOOKUP($B316,'County Pop Forecast'!$I$4:$N$72,4,FALSE)</f>
        <v>1.1580105801823226E-2</v>
      </c>
      <c r="J316" s="8">
        <f>VLOOKUP($B316,'County Pop Forecast'!$I$4:$N$72,5,FALSE)</f>
        <v>9.5390037017870632E-3</v>
      </c>
      <c r="K316" s="8">
        <f>VLOOKUP($B316,'County Pop Forecast'!$I$4:$N$72,6,FALSE)</f>
        <v>8.1845880959841022E-3</v>
      </c>
      <c r="M316">
        <f t="shared" si="40"/>
        <v>28</v>
      </c>
    </row>
    <row r="317" spans="1:13" x14ac:dyDescent="0.25">
      <c r="A317" t="s">
        <v>557</v>
      </c>
      <c r="B317" t="s">
        <v>279</v>
      </c>
      <c r="C317" t="s">
        <v>280</v>
      </c>
      <c r="D317" t="str">
        <f t="shared" ref="D317:D318" si="45">C317&amp;" - "&amp;B317</f>
        <v>Kissimmee - Osceola County</v>
      </c>
      <c r="E317" s="19">
        <v>75644</v>
      </c>
      <c r="F317" s="20">
        <v>75473</v>
      </c>
      <c r="G317" s="8">
        <f>VLOOKUP($B317,'County Pop Forecast'!$I$4:$N$72,2,FALSE)</f>
        <v>3.2253565475041324E-2</v>
      </c>
      <c r="H317" s="8">
        <f>VLOOKUP($B317,'County Pop Forecast'!$I$4:$N$72,3,FALSE)</f>
        <v>2.4695020369094101E-2</v>
      </c>
      <c r="I317" s="8">
        <f>VLOOKUP($B317,'County Pop Forecast'!$I$4:$N$72,4,FALSE)</f>
        <v>1.8143535968367264E-2</v>
      </c>
      <c r="J317" s="8">
        <f>VLOOKUP($B317,'County Pop Forecast'!$I$4:$N$72,5,FALSE)</f>
        <v>1.4850276391148443E-2</v>
      </c>
      <c r="K317" s="8">
        <f>VLOOKUP($B317,'County Pop Forecast'!$I$4:$N$72,6,FALSE)</f>
        <v>1.2762657707971581E-2</v>
      </c>
      <c r="M317">
        <f t="shared" si="40"/>
        <v>9</v>
      </c>
    </row>
    <row r="318" spans="1:13" x14ac:dyDescent="0.25">
      <c r="A318" t="s">
        <v>557</v>
      </c>
      <c r="B318" t="s">
        <v>279</v>
      </c>
      <c r="C318" t="s">
        <v>281</v>
      </c>
      <c r="D318" t="str">
        <f t="shared" si="45"/>
        <v>St. Cloud - Osceola County</v>
      </c>
      <c r="E318" s="19">
        <v>50897</v>
      </c>
      <c r="F318" s="20">
        <v>50897</v>
      </c>
      <c r="G318" s="8">
        <f>VLOOKUP($B318,'County Pop Forecast'!$I$4:$N$72,2,FALSE)</f>
        <v>3.2253565475041324E-2</v>
      </c>
      <c r="H318" s="8">
        <f>VLOOKUP($B318,'County Pop Forecast'!$I$4:$N$72,3,FALSE)</f>
        <v>2.4695020369094101E-2</v>
      </c>
      <c r="I318" s="8">
        <f>VLOOKUP($B318,'County Pop Forecast'!$I$4:$N$72,4,FALSE)</f>
        <v>1.8143535968367264E-2</v>
      </c>
      <c r="J318" s="8">
        <f>VLOOKUP($B318,'County Pop Forecast'!$I$4:$N$72,5,FALSE)</f>
        <v>1.4850276391148443E-2</v>
      </c>
      <c r="K318" s="8">
        <f>VLOOKUP($B318,'County Pop Forecast'!$I$4:$N$72,6,FALSE)</f>
        <v>1.2762657707971581E-2</v>
      </c>
      <c r="M318">
        <f t="shared" si="40"/>
        <v>9</v>
      </c>
    </row>
    <row r="319" spans="1:13" x14ac:dyDescent="0.25">
      <c r="A319" s="2" t="s">
        <v>544</v>
      </c>
      <c r="B319" t="s">
        <v>279</v>
      </c>
      <c r="C319" t="s">
        <v>519</v>
      </c>
      <c r="D319" t="str">
        <f>C319</f>
        <v>Unincorporated Osceola County</v>
      </c>
      <c r="E319" s="19">
        <v>260514</v>
      </c>
      <c r="F319" s="20">
        <v>260372</v>
      </c>
      <c r="G319" s="8">
        <f>VLOOKUP($B319,'County Pop Forecast'!$I$4:$N$72,2,FALSE)</f>
        <v>3.2253565475041324E-2</v>
      </c>
      <c r="H319" s="8">
        <f>VLOOKUP($B319,'County Pop Forecast'!$I$4:$N$72,3,FALSE)</f>
        <v>2.4695020369094101E-2</v>
      </c>
      <c r="I319" s="8">
        <f>VLOOKUP($B319,'County Pop Forecast'!$I$4:$N$72,4,FALSE)</f>
        <v>1.8143535968367264E-2</v>
      </c>
      <c r="J319" s="8">
        <f>VLOOKUP($B319,'County Pop Forecast'!$I$4:$N$72,5,FALSE)</f>
        <v>1.4850276391148443E-2</v>
      </c>
      <c r="K319" s="8">
        <f>VLOOKUP($B319,'County Pop Forecast'!$I$4:$N$72,6,FALSE)</f>
        <v>1.2762657707971581E-2</v>
      </c>
      <c r="M319">
        <f t="shared" si="40"/>
        <v>29</v>
      </c>
    </row>
    <row r="320" spans="1:13" x14ac:dyDescent="0.25">
      <c r="A320" t="s">
        <v>557</v>
      </c>
      <c r="B320" t="s">
        <v>457</v>
      </c>
      <c r="C320" t="s">
        <v>282</v>
      </c>
      <c r="D320" t="str">
        <f t="shared" ref="D320:D358" si="46">C320&amp;" - "&amp;B320</f>
        <v>Atlantis - Palm Beach County</v>
      </c>
      <c r="E320" s="19">
        <v>2055</v>
      </c>
      <c r="F320" s="20">
        <v>2055</v>
      </c>
      <c r="G320" s="8">
        <f>VLOOKUP($B320,'County Pop Forecast'!$I$4:$N$72,2,FALSE)</f>
        <v>1.046522986542664E-2</v>
      </c>
      <c r="H320" s="8">
        <f>VLOOKUP($B320,'County Pop Forecast'!$I$4:$N$72,3,FALSE)</f>
        <v>8.5665802374566002E-3</v>
      </c>
      <c r="I320" s="8">
        <f>VLOOKUP($B320,'County Pop Forecast'!$I$4:$N$72,4,FALSE)</f>
        <v>6.9018551792854321E-3</v>
      </c>
      <c r="J320" s="8">
        <f>VLOOKUP($B320,'County Pop Forecast'!$I$4:$N$72,5,FALSE)</f>
        <v>5.7347255606585712E-3</v>
      </c>
      <c r="K320" s="8">
        <f>VLOOKUP($B320,'County Pop Forecast'!$I$4:$N$72,6,FALSE)</f>
        <v>4.7957949551988843E-3</v>
      </c>
      <c r="M320">
        <f t="shared" si="40"/>
        <v>8</v>
      </c>
    </row>
    <row r="321" spans="1:13" x14ac:dyDescent="0.25">
      <c r="A321" t="s">
        <v>557</v>
      </c>
      <c r="B321" t="s">
        <v>457</v>
      </c>
      <c r="C321" t="s">
        <v>283</v>
      </c>
      <c r="D321" t="str">
        <f t="shared" si="46"/>
        <v>Belle Glade - Palm Beach County</v>
      </c>
      <c r="E321" s="19">
        <v>17979</v>
      </c>
      <c r="F321" s="20">
        <v>17979</v>
      </c>
      <c r="G321" s="8">
        <f>VLOOKUP($B321,'County Pop Forecast'!$I$4:$N$72,2,FALSE)</f>
        <v>1.046522986542664E-2</v>
      </c>
      <c r="H321" s="8">
        <f>VLOOKUP($B321,'County Pop Forecast'!$I$4:$N$72,3,FALSE)</f>
        <v>8.5665802374566002E-3</v>
      </c>
      <c r="I321" s="8">
        <f>VLOOKUP($B321,'County Pop Forecast'!$I$4:$N$72,4,FALSE)</f>
        <v>6.9018551792854321E-3</v>
      </c>
      <c r="J321" s="8">
        <f>VLOOKUP($B321,'County Pop Forecast'!$I$4:$N$72,5,FALSE)</f>
        <v>5.7347255606585712E-3</v>
      </c>
      <c r="K321" s="8">
        <f>VLOOKUP($B321,'County Pop Forecast'!$I$4:$N$72,6,FALSE)</f>
        <v>4.7957949551988843E-3</v>
      </c>
      <c r="M321">
        <f t="shared" si="40"/>
        <v>11</v>
      </c>
    </row>
    <row r="322" spans="1:13" x14ac:dyDescent="0.25">
      <c r="A322" t="s">
        <v>557</v>
      </c>
      <c r="B322" t="s">
        <v>457</v>
      </c>
      <c r="C322" t="s">
        <v>284</v>
      </c>
      <c r="D322" t="str">
        <f t="shared" si="46"/>
        <v>Boca Raton - Palm Beach County</v>
      </c>
      <c r="E322" s="19">
        <v>95139</v>
      </c>
      <c r="F322" s="20">
        <v>95139</v>
      </c>
      <c r="G322" s="8">
        <f>VLOOKUP($B322,'County Pop Forecast'!$I$4:$N$72,2,FALSE)</f>
        <v>1.046522986542664E-2</v>
      </c>
      <c r="H322" s="8">
        <f>VLOOKUP($B322,'County Pop Forecast'!$I$4:$N$72,3,FALSE)</f>
        <v>8.5665802374566002E-3</v>
      </c>
      <c r="I322" s="8">
        <f>VLOOKUP($B322,'County Pop Forecast'!$I$4:$N$72,4,FALSE)</f>
        <v>6.9018551792854321E-3</v>
      </c>
      <c r="J322" s="8">
        <f>VLOOKUP($B322,'County Pop Forecast'!$I$4:$N$72,5,FALSE)</f>
        <v>5.7347255606585712E-3</v>
      </c>
      <c r="K322" s="8">
        <f>VLOOKUP($B322,'County Pop Forecast'!$I$4:$N$72,6,FALSE)</f>
        <v>4.7957949551988843E-3</v>
      </c>
      <c r="M322">
        <f t="shared" si="40"/>
        <v>10</v>
      </c>
    </row>
    <row r="323" spans="1:13" x14ac:dyDescent="0.25">
      <c r="A323" t="s">
        <v>557</v>
      </c>
      <c r="B323" t="s">
        <v>457</v>
      </c>
      <c r="C323" t="s">
        <v>285</v>
      </c>
      <c r="D323" t="str">
        <f t="shared" si="46"/>
        <v>Boynton Beach - Palm Beach County</v>
      </c>
      <c r="E323" s="19">
        <v>78495</v>
      </c>
      <c r="F323" s="20">
        <v>78495</v>
      </c>
      <c r="G323" s="8">
        <f>VLOOKUP($B323,'County Pop Forecast'!$I$4:$N$72,2,FALSE)</f>
        <v>1.046522986542664E-2</v>
      </c>
      <c r="H323" s="8">
        <f>VLOOKUP($B323,'County Pop Forecast'!$I$4:$N$72,3,FALSE)</f>
        <v>8.5665802374566002E-3</v>
      </c>
      <c r="I323" s="8">
        <f>VLOOKUP($B323,'County Pop Forecast'!$I$4:$N$72,4,FALSE)</f>
        <v>6.9018551792854321E-3</v>
      </c>
      <c r="J323" s="8">
        <f>VLOOKUP($B323,'County Pop Forecast'!$I$4:$N$72,5,FALSE)</f>
        <v>5.7347255606585712E-3</v>
      </c>
      <c r="K323" s="8">
        <f>VLOOKUP($B323,'County Pop Forecast'!$I$4:$N$72,6,FALSE)</f>
        <v>4.7957949551988843E-3</v>
      </c>
      <c r="M323">
        <f t="shared" si="40"/>
        <v>13</v>
      </c>
    </row>
    <row r="324" spans="1:13" x14ac:dyDescent="0.25">
      <c r="A324" t="s">
        <v>557</v>
      </c>
      <c r="B324" t="s">
        <v>457</v>
      </c>
      <c r="C324" t="s">
        <v>286</v>
      </c>
      <c r="D324" t="str">
        <f t="shared" si="46"/>
        <v>Briny Breezes - Palm Beach County</v>
      </c>
      <c r="E324" s="19">
        <v>600</v>
      </c>
      <c r="F324" s="20">
        <v>600</v>
      </c>
      <c r="G324" s="8">
        <f>VLOOKUP($B324,'County Pop Forecast'!$I$4:$N$72,2,FALSE)</f>
        <v>1.046522986542664E-2</v>
      </c>
      <c r="H324" s="8">
        <f>VLOOKUP($B324,'County Pop Forecast'!$I$4:$N$72,3,FALSE)</f>
        <v>8.5665802374566002E-3</v>
      </c>
      <c r="I324" s="8">
        <f>VLOOKUP($B324,'County Pop Forecast'!$I$4:$N$72,4,FALSE)</f>
        <v>6.9018551792854321E-3</v>
      </c>
      <c r="J324" s="8">
        <f>VLOOKUP($B324,'County Pop Forecast'!$I$4:$N$72,5,FALSE)</f>
        <v>5.7347255606585712E-3</v>
      </c>
      <c r="K324" s="8">
        <f>VLOOKUP($B324,'County Pop Forecast'!$I$4:$N$72,6,FALSE)</f>
        <v>4.7957949551988843E-3</v>
      </c>
      <c r="M324">
        <f t="shared" si="40"/>
        <v>13</v>
      </c>
    </row>
    <row r="325" spans="1:13" x14ac:dyDescent="0.25">
      <c r="A325" t="s">
        <v>557</v>
      </c>
      <c r="B325" t="s">
        <v>457</v>
      </c>
      <c r="C325" t="s">
        <v>287</v>
      </c>
      <c r="D325" t="str">
        <f t="shared" si="46"/>
        <v>Cloud Lake - Palm Beach County</v>
      </c>
      <c r="E325" s="19">
        <v>138</v>
      </c>
      <c r="F325" s="20">
        <v>138</v>
      </c>
      <c r="G325" s="8">
        <f>VLOOKUP($B325,'County Pop Forecast'!$I$4:$N$72,2,FALSE)</f>
        <v>1.046522986542664E-2</v>
      </c>
      <c r="H325" s="8">
        <f>VLOOKUP($B325,'County Pop Forecast'!$I$4:$N$72,3,FALSE)</f>
        <v>8.5665802374566002E-3</v>
      </c>
      <c r="I325" s="8">
        <f>VLOOKUP($B325,'County Pop Forecast'!$I$4:$N$72,4,FALSE)</f>
        <v>6.9018551792854321E-3</v>
      </c>
      <c r="J325" s="8">
        <f>VLOOKUP($B325,'County Pop Forecast'!$I$4:$N$72,5,FALSE)</f>
        <v>5.7347255606585712E-3</v>
      </c>
      <c r="K325" s="8">
        <f>VLOOKUP($B325,'County Pop Forecast'!$I$4:$N$72,6,FALSE)</f>
        <v>4.7957949551988843E-3</v>
      </c>
      <c r="M325">
        <f t="shared" ref="M325:M388" si="47">LEN(C325)</f>
        <v>10</v>
      </c>
    </row>
    <row r="326" spans="1:13" x14ac:dyDescent="0.25">
      <c r="A326" t="s">
        <v>557</v>
      </c>
      <c r="B326" t="s">
        <v>457</v>
      </c>
      <c r="C326" t="s">
        <v>288</v>
      </c>
      <c r="D326" t="str">
        <f t="shared" si="46"/>
        <v>Delray Beach - Palm Beach County</v>
      </c>
      <c r="E326" s="19">
        <v>67168</v>
      </c>
      <c r="F326" s="20">
        <v>67168</v>
      </c>
      <c r="G326" s="8">
        <f>VLOOKUP($B326,'County Pop Forecast'!$I$4:$N$72,2,FALSE)</f>
        <v>1.046522986542664E-2</v>
      </c>
      <c r="H326" s="8">
        <f>VLOOKUP($B326,'County Pop Forecast'!$I$4:$N$72,3,FALSE)</f>
        <v>8.5665802374566002E-3</v>
      </c>
      <c r="I326" s="8">
        <f>VLOOKUP($B326,'County Pop Forecast'!$I$4:$N$72,4,FALSE)</f>
        <v>6.9018551792854321E-3</v>
      </c>
      <c r="J326" s="8">
        <f>VLOOKUP($B326,'County Pop Forecast'!$I$4:$N$72,5,FALSE)</f>
        <v>5.7347255606585712E-3</v>
      </c>
      <c r="K326" s="8">
        <f>VLOOKUP($B326,'County Pop Forecast'!$I$4:$N$72,6,FALSE)</f>
        <v>4.7957949551988843E-3</v>
      </c>
      <c r="M326">
        <f t="shared" si="47"/>
        <v>12</v>
      </c>
    </row>
    <row r="327" spans="1:13" x14ac:dyDescent="0.25">
      <c r="A327" t="s">
        <v>557</v>
      </c>
      <c r="B327" t="s">
        <v>457</v>
      </c>
      <c r="C327" t="s">
        <v>289</v>
      </c>
      <c r="D327" t="str">
        <f t="shared" si="46"/>
        <v>Glen Ridge - Palm Beach County</v>
      </c>
      <c r="E327" s="19">
        <v>235</v>
      </c>
      <c r="F327" s="20">
        <v>235</v>
      </c>
      <c r="G327" s="8">
        <f>VLOOKUP($B327,'County Pop Forecast'!$I$4:$N$72,2,FALSE)</f>
        <v>1.046522986542664E-2</v>
      </c>
      <c r="H327" s="8">
        <f>VLOOKUP($B327,'County Pop Forecast'!$I$4:$N$72,3,FALSE)</f>
        <v>8.5665802374566002E-3</v>
      </c>
      <c r="I327" s="8">
        <f>VLOOKUP($B327,'County Pop Forecast'!$I$4:$N$72,4,FALSE)</f>
        <v>6.9018551792854321E-3</v>
      </c>
      <c r="J327" s="8">
        <f>VLOOKUP($B327,'County Pop Forecast'!$I$4:$N$72,5,FALSE)</f>
        <v>5.7347255606585712E-3</v>
      </c>
      <c r="K327" s="8">
        <f>VLOOKUP($B327,'County Pop Forecast'!$I$4:$N$72,6,FALSE)</f>
        <v>4.7957949551988843E-3</v>
      </c>
      <c r="M327">
        <f t="shared" si="47"/>
        <v>10</v>
      </c>
    </row>
    <row r="328" spans="1:13" x14ac:dyDescent="0.25">
      <c r="A328" t="s">
        <v>557</v>
      </c>
      <c r="B328" t="s">
        <v>457</v>
      </c>
      <c r="C328" t="s">
        <v>290</v>
      </c>
      <c r="D328" t="str">
        <f t="shared" si="46"/>
        <v>Golf - Palm Beach County</v>
      </c>
      <c r="E328" s="19">
        <v>275</v>
      </c>
      <c r="F328" s="20">
        <v>275</v>
      </c>
      <c r="G328" s="8">
        <f>VLOOKUP($B328,'County Pop Forecast'!$I$4:$N$72,2,FALSE)</f>
        <v>1.046522986542664E-2</v>
      </c>
      <c r="H328" s="8">
        <f>VLOOKUP($B328,'County Pop Forecast'!$I$4:$N$72,3,FALSE)</f>
        <v>8.5665802374566002E-3</v>
      </c>
      <c r="I328" s="8">
        <f>VLOOKUP($B328,'County Pop Forecast'!$I$4:$N$72,4,FALSE)</f>
        <v>6.9018551792854321E-3</v>
      </c>
      <c r="J328" s="8">
        <f>VLOOKUP($B328,'County Pop Forecast'!$I$4:$N$72,5,FALSE)</f>
        <v>5.7347255606585712E-3</v>
      </c>
      <c r="K328" s="8">
        <f>VLOOKUP($B328,'County Pop Forecast'!$I$4:$N$72,6,FALSE)</f>
        <v>4.7957949551988843E-3</v>
      </c>
      <c r="M328">
        <f t="shared" si="47"/>
        <v>4</v>
      </c>
    </row>
    <row r="329" spans="1:13" x14ac:dyDescent="0.25">
      <c r="A329" t="s">
        <v>557</v>
      </c>
      <c r="B329" t="s">
        <v>457</v>
      </c>
      <c r="C329" t="s">
        <v>291</v>
      </c>
      <c r="D329" t="str">
        <f t="shared" si="46"/>
        <v>Greenacres - Palm Beach County</v>
      </c>
      <c r="E329" s="19">
        <v>39945</v>
      </c>
      <c r="F329" s="20">
        <v>39945</v>
      </c>
      <c r="G329" s="8">
        <f>VLOOKUP($B329,'County Pop Forecast'!$I$4:$N$72,2,FALSE)</f>
        <v>1.046522986542664E-2</v>
      </c>
      <c r="H329" s="8">
        <f>VLOOKUP($B329,'County Pop Forecast'!$I$4:$N$72,3,FALSE)</f>
        <v>8.5665802374566002E-3</v>
      </c>
      <c r="I329" s="8">
        <f>VLOOKUP($B329,'County Pop Forecast'!$I$4:$N$72,4,FALSE)</f>
        <v>6.9018551792854321E-3</v>
      </c>
      <c r="J329" s="8">
        <f>VLOOKUP($B329,'County Pop Forecast'!$I$4:$N$72,5,FALSE)</f>
        <v>5.7347255606585712E-3</v>
      </c>
      <c r="K329" s="8">
        <f>VLOOKUP($B329,'County Pop Forecast'!$I$4:$N$72,6,FALSE)</f>
        <v>4.7957949551988843E-3</v>
      </c>
      <c r="M329">
        <f t="shared" si="47"/>
        <v>10</v>
      </c>
    </row>
    <row r="330" spans="1:13" x14ac:dyDescent="0.25">
      <c r="A330" t="s">
        <v>557</v>
      </c>
      <c r="B330" t="s">
        <v>457</v>
      </c>
      <c r="C330" t="s">
        <v>292</v>
      </c>
      <c r="D330" t="str">
        <f t="shared" si="46"/>
        <v>Gulf Stream - Palm Beach County</v>
      </c>
      <c r="E330" s="19">
        <v>1032</v>
      </c>
      <c r="F330" s="20">
        <v>1032</v>
      </c>
      <c r="G330" s="8">
        <f>VLOOKUP($B330,'County Pop Forecast'!$I$4:$N$72,2,FALSE)</f>
        <v>1.046522986542664E-2</v>
      </c>
      <c r="H330" s="8">
        <f>VLOOKUP($B330,'County Pop Forecast'!$I$4:$N$72,3,FALSE)</f>
        <v>8.5665802374566002E-3</v>
      </c>
      <c r="I330" s="8">
        <f>VLOOKUP($B330,'County Pop Forecast'!$I$4:$N$72,4,FALSE)</f>
        <v>6.9018551792854321E-3</v>
      </c>
      <c r="J330" s="8">
        <f>VLOOKUP($B330,'County Pop Forecast'!$I$4:$N$72,5,FALSE)</f>
        <v>5.7347255606585712E-3</v>
      </c>
      <c r="K330" s="8">
        <f>VLOOKUP($B330,'County Pop Forecast'!$I$4:$N$72,6,FALSE)</f>
        <v>4.7957949551988843E-3</v>
      </c>
      <c r="M330">
        <f t="shared" si="47"/>
        <v>11</v>
      </c>
    </row>
    <row r="331" spans="1:13" x14ac:dyDescent="0.25">
      <c r="A331" t="s">
        <v>557</v>
      </c>
      <c r="B331" t="s">
        <v>457</v>
      </c>
      <c r="C331" t="s">
        <v>293</v>
      </c>
      <c r="D331" t="str">
        <f t="shared" si="46"/>
        <v>Haverhill - Palm Beach County</v>
      </c>
      <c r="E331" s="19">
        <v>2090</v>
      </c>
      <c r="F331" s="20">
        <v>2090</v>
      </c>
      <c r="G331" s="8">
        <f>VLOOKUP($B331,'County Pop Forecast'!$I$4:$N$72,2,FALSE)</f>
        <v>1.046522986542664E-2</v>
      </c>
      <c r="H331" s="8">
        <f>VLOOKUP($B331,'County Pop Forecast'!$I$4:$N$72,3,FALSE)</f>
        <v>8.5665802374566002E-3</v>
      </c>
      <c r="I331" s="8">
        <f>VLOOKUP($B331,'County Pop Forecast'!$I$4:$N$72,4,FALSE)</f>
        <v>6.9018551792854321E-3</v>
      </c>
      <c r="J331" s="8">
        <f>VLOOKUP($B331,'County Pop Forecast'!$I$4:$N$72,5,FALSE)</f>
        <v>5.7347255606585712E-3</v>
      </c>
      <c r="K331" s="8">
        <f>VLOOKUP($B331,'County Pop Forecast'!$I$4:$N$72,6,FALSE)</f>
        <v>4.7957949551988843E-3</v>
      </c>
      <c r="M331">
        <f t="shared" si="47"/>
        <v>9</v>
      </c>
    </row>
    <row r="332" spans="1:13" x14ac:dyDescent="0.25">
      <c r="A332" t="s">
        <v>557</v>
      </c>
      <c r="B332" t="s">
        <v>457</v>
      </c>
      <c r="C332" t="s">
        <v>294</v>
      </c>
      <c r="D332" t="str">
        <f t="shared" si="46"/>
        <v>Highland Beach - Palm Beach County</v>
      </c>
      <c r="E332" s="19">
        <v>3657</v>
      </c>
      <c r="F332" s="20">
        <v>3657</v>
      </c>
      <c r="G332" s="8">
        <f>VLOOKUP($B332,'County Pop Forecast'!$I$4:$N$72,2,FALSE)</f>
        <v>1.046522986542664E-2</v>
      </c>
      <c r="H332" s="8">
        <f>VLOOKUP($B332,'County Pop Forecast'!$I$4:$N$72,3,FALSE)</f>
        <v>8.5665802374566002E-3</v>
      </c>
      <c r="I332" s="8">
        <f>VLOOKUP($B332,'County Pop Forecast'!$I$4:$N$72,4,FALSE)</f>
        <v>6.9018551792854321E-3</v>
      </c>
      <c r="J332" s="8">
        <f>VLOOKUP($B332,'County Pop Forecast'!$I$4:$N$72,5,FALSE)</f>
        <v>5.7347255606585712E-3</v>
      </c>
      <c r="K332" s="8">
        <f>VLOOKUP($B332,'County Pop Forecast'!$I$4:$N$72,6,FALSE)</f>
        <v>4.7957949551988843E-3</v>
      </c>
      <c r="M332">
        <f t="shared" si="47"/>
        <v>14</v>
      </c>
    </row>
    <row r="333" spans="1:13" x14ac:dyDescent="0.25">
      <c r="A333" t="s">
        <v>557</v>
      </c>
      <c r="B333" t="s">
        <v>457</v>
      </c>
      <c r="C333" t="s">
        <v>295</v>
      </c>
      <c r="D333" t="str">
        <f t="shared" si="46"/>
        <v>Hypoluxo - Palm Beach County</v>
      </c>
      <c r="E333" s="19">
        <v>2828</v>
      </c>
      <c r="F333" s="20">
        <v>2828</v>
      </c>
      <c r="G333" s="8">
        <f>VLOOKUP($B333,'County Pop Forecast'!$I$4:$N$72,2,FALSE)</f>
        <v>1.046522986542664E-2</v>
      </c>
      <c r="H333" s="8">
        <f>VLOOKUP($B333,'County Pop Forecast'!$I$4:$N$72,3,FALSE)</f>
        <v>8.5665802374566002E-3</v>
      </c>
      <c r="I333" s="8">
        <f>VLOOKUP($B333,'County Pop Forecast'!$I$4:$N$72,4,FALSE)</f>
        <v>6.9018551792854321E-3</v>
      </c>
      <c r="J333" s="8">
        <f>VLOOKUP($B333,'County Pop Forecast'!$I$4:$N$72,5,FALSE)</f>
        <v>5.7347255606585712E-3</v>
      </c>
      <c r="K333" s="8">
        <f>VLOOKUP($B333,'County Pop Forecast'!$I$4:$N$72,6,FALSE)</f>
        <v>4.7957949551988843E-3</v>
      </c>
      <c r="M333">
        <f t="shared" si="47"/>
        <v>8</v>
      </c>
    </row>
    <row r="334" spans="1:13" x14ac:dyDescent="0.25">
      <c r="A334" t="s">
        <v>557</v>
      </c>
      <c r="B334" t="s">
        <v>457</v>
      </c>
      <c r="C334" t="s">
        <v>296</v>
      </c>
      <c r="D334" t="str">
        <f t="shared" si="46"/>
        <v>Juno Beach - Palm Beach County</v>
      </c>
      <c r="E334" s="19">
        <v>3463</v>
      </c>
      <c r="F334" s="20">
        <v>3463</v>
      </c>
      <c r="G334" s="8">
        <f>VLOOKUP($B334,'County Pop Forecast'!$I$4:$N$72,2,FALSE)</f>
        <v>1.046522986542664E-2</v>
      </c>
      <c r="H334" s="8">
        <f>VLOOKUP($B334,'County Pop Forecast'!$I$4:$N$72,3,FALSE)</f>
        <v>8.5665802374566002E-3</v>
      </c>
      <c r="I334" s="8">
        <f>VLOOKUP($B334,'County Pop Forecast'!$I$4:$N$72,4,FALSE)</f>
        <v>6.9018551792854321E-3</v>
      </c>
      <c r="J334" s="8">
        <f>VLOOKUP($B334,'County Pop Forecast'!$I$4:$N$72,5,FALSE)</f>
        <v>5.7347255606585712E-3</v>
      </c>
      <c r="K334" s="8">
        <f>VLOOKUP($B334,'County Pop Forecast'!$I$4:$N$72,6,FALSE)</f>
        <v>4.7957949551988843E-3</v>
      </c>
      <c r="M334">
        <f t="shared" si="47"/>
        <v>10</v>
      </c>
    </row>
    <row r="335" spans="1:13" x14ac:dyDescent="0.25">
      <c r="A335" t="s">
        <v>557</v>
      </c>
      <c r="B335" t="s">
        <v>457</v>
      </c>
      <c r="C335" t="s">
        <v>297</v>
      </c>
      <c r="D335" t="str">
        <f t="shared" si="46"/>
        <v>Jupiter - Palm Beach County</v>
      </c>
      <c r="E335" s="19">
        <v>63188</v>
      </c>
      <c r="F335" s="20">
        <v>63188</v>
      </c>
      <c r="G335" s="8">
        <f>VLOOKUP($B335,'County Pop Forecast'!$I$4:$N$72,2,FALSE)</f>
        <v>1.046522986542664E-2</v>
      </c>
      <c r="H335" s="8">
        <f>VLOOKUP($B335,'County Pop Forecast'!$I$4:$N$72,3,FALSE)</f>
        <v>8.5665802374566002E-3</v>
      </c>
      <c r="I335" s="8">
        <f>VLOOKUP($B335,'County Pop Forecast'!$I$4:$N$72,4,FALSE)</f>
        <v>6.9018551792854321E-3</v>
      </c>
      <c r="J335" s="8">
        <f>VLOOKUP($B335,'County Pop Forecast'!$I$4:$N$72,5,FALSE)</f>
        <v>5.7347255606585712E-3</v>
      </c>
      <c r="K335" s="8">
        <f>VLOOKUP($B335,'County Pop Forecast'!$I$4:$N$72,6,FALSE)</f>
        <v>4.7957949551988843E-3</v>
      </c>
      <c r="M335">
        <f t="shared" si="47"/>
        <v>7</v>
      </c>
    </row>
    <row r="336" spans="1:13" x14ac:dyDescent="0.25">
      <c r="A336" t="s">
        <v>557</v>
      </c>
      <c r="B336" t="s">
        <v>457</v>
      </c>
      <c r="C336" t="s">
        <v>298</v>
      </c>
      <c r="D336" t="str">
        <f t="shared" si="46"/>
        <v>Jupiter Inlet Colony - Palm Beach County</v>
      </c>
      <c r="E336" s="19">
        <v>414</v>
      </c>
      <c r="F336" s="20">
        <v>414</v>
      </c>
      <c r="G336" s="8">
        <f>VLOOKUP($B336,'County Pop Forecast'!$I$4:$N$72,2,FALSE)</f>
        <v>1.046522986542664E-2</v>
      </c>
      <c r="H336" s="8">
        <f>VLOOKUP($B336,'County Pop Forecast'!$I$4:$N$72,3,FALSE)</f>
        <v>8.5665802374566002E-3</v>
      </c>
      <c r="I336" s="8">
        <f>VLOOKUP($B336,'County Pop Forecast'!$I$4:$N$72,4,FALSE)</f>
        <v>6.9018551792854321E-3</v>
      </c>
      <c r="J336" s="8">
        <f>VLOOKUP($B336,'County Pop Forecast'!$I$4:$N$72,5,FALSE)</f>
        <v>5.7347255606585712E-3</v>
      </c>
      <c r="K336" s="8">
        <f>VLOOKUP($B336,'County Pop Forecast'!$I$4:$N$72,6,FALSE)</f>
        <v>4.7957949551988843E-3</v>
      </c>
      <c r="M336">
        <f t="shared" si="47"/>
        <v>20</v>
      </c>
    </row>
    <row r="337" spans="1:13" x14ac:dyDescent="0.25">
      <c r="A337" t="s">
        <v>557</v>
      </c>
      <c r="B337" t="s">
        <v>457</v>
      </c>
      <c r="C337" t="s">
        <v>299</v>
      </c>
      <c r="D337" t="str">
        <f t="shared" si="46"/>
        <v>Lake Clarke Shores - Palm Beach County</v>
      </c>
      <c r="E337" s="19">
        <v>3426</v>
      </c>
      <c r="F337" s="20">
        <v>3426</v>
      </c>
      <c r="G337" s="8">
        <f>VLOOKUP($B337,'County Pop Forecast'!$I$4:$N$72,2,FALSE)</f>
        <v>1.046522986542664E-2</v>
      </c>
      <c r="H337" s="8">
        <f>VLOOKUP($B337,'County Pop Forecast'!$I$4:$N$72,3,FALSE)</f>
        <v>8.5665802374566002E-3</v>
      </c>
      <c r="I337" s="8">
        <f>VLOOKUP($B337,'County Pop Forecast'!$I$4:$N$72,4,FALSE)</f>
        <v>6.9018551792854321E-3</v>
      </c>
      <c r="J337" s="8">
        <f>VLOOKUP($B337,'County Pop Forecast'!$I$4:$N$72,5,FALSE)</f>
        <v>5.7347255606585712E-3</v>
      </c>
      <c r="K337" s="8">
        <f>VLOOKUP($B337,'County Pop Forecast'!$I$4:$N$72,6,FALSE)</f>
        <v>4.7957949551988843E-3</v>
      </c>
      <c r="M337">
        <f t="shared" si="47"/>
        <v>18</v>
      </c>
    </row>
    <row r="338" spans="1:13" x14ac:dyDescent="0.25">
      <c r="A338" t="s">
        <v>557</v>
      </c>
      <c r="B338" t="s">
        <v>457</v>
      </c>
      <c r="C338" t="s">
        <v>300</v>
      </c>
      <c r="D338" t="str">
        <f t="shared" si="46"/>
        <v>Lake Park - Palm Beach County</v>
      </c>
      <c r="E338" s="19">
        <v>8912</v>
      </c>
      <c r="F338" s="20">
        <v>8912</v>
      </c>
      <c r="G338" s="8">
        <f>VLOOKUP($B338,'County Pop Forecast'!$I$4:$N$72,2,FALSE)</f>
        <v>1.046522986542664E-2</v>
      </c>
      <c r="H338" s="8">
        <f>VLOOKUP($B338,'County Pop Forecast'!$I$4:$N$72,3,FALSE)</f>
        <v>8.5665802374566002E-3</v>
      </c>
      <c r="I338" s="8">
        <f>VLOOKUP($B338,'County Pop Forecast'!$I$4:$N$72,4,FALSE)</f>
        <v>6.9018551792854321E-3</v>
      </c>
      <c r="J338" s="8">
        <f>VLOOKUP($B338,'County Pop Forecast'!$I$4:$N$72,5,FALSE)</f>
        <v>5.7347255606585712E-3</v>
      </c>
      <c r="K338" s="8">
        <f>VLOOKUP($B338,'County Pop Forecast'!$I$4:$N$72,6,FALSE)</f>
        <v>4.7957949551988843E-3</v>
      </c>
      <c r="M338">
        <f t="shared" si="47"/>
        <v>9</v>
      </c>
    </row>
    <row r="339" spans="1:13" x14ac:dyDescent="0.25">
      <c r="A339" t="s">
        <v>557</v>
      </c>
      <c r="B339" t="s">
        <v>457</v>
      </c>
      <c r="C339" t="s">
        <v>301</v>
      </c>
      <c r="D339" t="str">
        <f t="shared" si="46"/>
        <v>Lake Worth Beach - Palm Beach County</v>
      </c>
      <c r="E339" s="19">
        <v>38875</v>
      </c>
      <c r="F339" s="20">
        <v>38875</v>
      </c>
      <c r="G339" s="8">
        <f>VLOOKUP($B339,'County Pop Forecast'!$I$4:$N$72,2,FALSE)</f>
        <v>1.046522986542664E-2</v>
      </c>
      <c r="H339" s="8">
        <f>VLOOKUP($B339,'County Pop Forecast'!$I$4:$N$72,3,FALSE)</f>
        <v>8.5665802374566002E-3</v>
      </c>
      <c r="I339" s="8">
        <f>VLOOKUP($B339,'County Pop Forecast'!$I$4:$N$72,4,FALSE)</f>
        <v>6.9018551792854321E-3</v>
      </c>
      <c r="J339" s="8">
        <f>VLOOKUP($B339,'County Pop Forecast'!$I$4:$N$72,5,FALSE)</f>
        <v>5.7347255606585712E-3</v>
      </c>
      <c r="K339" s="8">
        <f>VLOOKUP($B339,'County Pop Forecast'!$I$4:$N$72,6,FALSE)</f>
        <v>4.7957949551988843E-3</v>
      </c>
      <c r="M339">
        <f t="shared" si="47"/>
        <v>16</v>
      </c>
    </row>
    <row r="340" spans="1:13" x14ac:dyDescent="0.25">
      <c r="A340" t="s">
        <v>557</v>
      </c>
      <c r="B340" t="s">
        <v>457</v>
      </c>
      <c r="C340" t="s">
        <v>302</v>
      </c>
      <c r="D340" t="str">
        <f t="shared" si="46"/>
        <v>Lantana - Palm Beach County</v>
      </c>
      <c r="E340" s="19">
        <v>12081</v>
      </c>
      <c r="F340" s="20">
        <v>12062</v>
      </c>
      <c r="G340" s="8">
        <f>VLOOKUP($B340,'County Pop Forecast'!$I$4:$N$72,2,FALSE)</f>
        <v>1.046522986542664E-2</v>
      </c>
      <c r="H340" s="8">
        <f>VLOOKUP($B340,'County Pop Forecast'!$I$4:$N$72,3,FALSE)</f>
        <v>8.5665802374566002E-3</v>
      </c>
      <c r="I340" s="8">
        <f>VLOOKUP($B340,'County Pop Forecast'!$I$4:$N$72,4,FALSE)</f>
        <v>6.9018551792854321E-3</v>
      </c>
      <c r="J340" s="8">
        <f>VLOOKUP($B340,'County Pop Forecast'!$I$4:$N$72,5,FALSE)</f>
        <v>5.7347255606585712E-3</v>
      </c>
      <c r="K340" s="8">
        <f>VLOOKUP($B340,'County Pop Forecast'!$I$4:$N$72,6,FALSE)</f>
        <v>4.7957949551988843E-3</v>
      </c>
      <c r="M340">
        <f t="shared" si="47"/>
        <v>7</v>
      </c>
    </row>
    <row r="341" spans="1:13" x14ac:dyDescent="0.25">
      <c r="A341" t="s">
        <v>557</v>
      </c>
      <c r="B341" t="s">
        <v>457</v>
      </c>
      <c r="C341" t="s">
        <v>303</v>
      </c>
      <c r="D341" t="str">
        <f t="shared" si="46"/>
        <v>Loxahatchee Groves - Palm Beach County</v>
      </c>
      <c r="E341" s="19">
        <v>3426</v>
      </c>
      <c r="F341" s="20">
        <v>3426</v>
      </c>
      <c r="G341" s="8">
        <f>VLOOKUP($B341,'County Pop Forecast'!$I$4:$N$72,2,FALSE)</f>
        <v>1.046522986542664E-2</v>
      </c>
      <c r="H341" s="8">
        <f>VLOOKUP($B341,'County Pop Forecast'!$I$4:$N$72,3,FALSE)</f>
        <v>8.5665802374566002E-3</v>
      </c>
      <c r="I341" s="8">
        <f>VLOOKUP($B341,'County Pop Forecast'!$I$4:$N$72,4,FALSE)</f>
        <v>6.9018551792854321E-3</v>
      </c>
      <c r="J341" s="8">
        <f>VLOOKUP($B341,'County Pop Forecast'!$I$4:$N$72,5,FALSE)</f>
        <v>5.7347255606585712E-3</v>
      </c>
      <c r="K341" s="8">
        <f>VLOOKUP($B341,'County Pop Forecast'!$I$4:$N$72,6,FALSE)</f>
        <v>4.7957949551988843E-3</v>
      </c>
      <c r="M341">
        <f t="shared" si="47"/>
        <v>18</v>
      </c>
    </row>
    <row r="342" spans="1:13" x14ac:dyDescent="0.25">
      <c r="A342" t="s">
        <v>557</v>
      </c>
      <c r="B342" t="s">
        <v>457</v>
      </c>
      <c r="C342" t="s">
        <v>304</v>
      </c>
      <c r="D342" t="str">
        <f t="shared" si="46"/>
        <v>Manalapan - Palm Beach County</v>
      </c>
      <c r="E342" s="19">
        <v>428</v>
      </c>
      <c r="F342" s="20">
        <v>428</v>
      </c>
      <c r="G342" s="8">
        <f>VLOOKUP($B342,'County Pop Forecast'!$I$4:$N$72,2,FALSE)</f>
        <v>1.046522986542664E-2</v>
      </c>
      <c r="H342" s="8">
        <f>VLOOKUP($B342,'County Pop Forecast'!$I$4:$N$72,3,FALSE)</f>
        <v>8.5665802374566002E-3</v>
      </c>
      <c r="I342" s="8">
        <f>VLOOKUP($B342,'County Pop Forecast'!$I$4:$N$72,4,FALSE)</f>
        <v>6.9018551792854321E-3</v>
      </c>
      <c r="J342" s="8">
        <f>VLOOKUP($B342,'County Pop Forecast'!$I$4:$N$72,5,FALSE)</f>
        <v>5.7347255606585712E-3</v>
      </c>
      <c r="K342" s="8">
        <f>VLOOKUP($B342,'County Pop Forecast'!$I$4:$N$72,6,FALSE)</f>
        <v>4.7957949551988843E-3</v>
      </c>
      <c r="M342">
        <f t="shared" si="47"/>
        <v>9</v>
      </c>
    </row>
    <row r="343" spans="1:13" x14ac:dyDescent="0.25">
      <c r="A343" t="s">
        <v>557</v>
      </c>
      <c r="B343" t="s">
        <v>457</v>
      </c>
      <c r="C343" t="s">
        <v>305</v>
      </c>
      <c r="D343" t="str">
        <f t="shared" si="46"/>
        <v>Mangonia Park - Palm Beach County</v>
      </c>
      <c r="E343" s="19">
        <v>2050</v>
      </c>
      <c r="F343" s="20">
        <v>2050</v>
      </c>
      <c r="G343" s="8">
        <f>VLOOKUP($B343,'County Pop Forecast'!$I$4:$N$72,2,FALSE)</f>
        <v>1.046522986542664E-2</v>
      </c>
      <c r="H343" s="8">
        <f>VLOOKUP($B343,'County Pop Forecast'!$I$4:$N$72,3,FALSE)</f>
        <v>8.5665802374566002E-3</v>
      </c>
      <c r="I343" s="8">
        <f>VLOOKUP($B343,'County Pop Forecast'!$I$4:$N$72,4,FALSE)</f>
        <v>6.9018551792854321E-3</v>
      </c>
      <c r="J343" s="8">
        <f>VLOOKUP($B343,'County Pop Forecast'!$I$4:$N$72,5,FALSE)</f>
        <v>5.7347255606585712E-3</v>
      </c>
      <c r="K343" s="8">
        <f>VLOOKUP($B343,'County Pop Forecast'!$I$4:$N$72,6,FALSE)</f>
        <v>4.7957949551988843E-3</v>
      </c>
      <c r="M343">
        <f t="shared" si="47"/>
        <v>13</v>
      </c>
    </row>
    <row r="344" spans="1:13" x14ac:dyDescent="0.25">
      <c r="A344" t="s">
        <v>557</v>
      </c>
      <c r="B344" t="s">
        <v>457</v>
      </c>
      <c r="C344" t="s">
        <v>306</v>
      </c>
      <c r="D344" t="str">
        <f t="shared" si="46"/>
        <v>North Palm Beach - Palm Beach County</v>
      </c>
      <c r="E344" s="19">
        <v>12813</v>
      </c>
      <c r="F344" s="20">
        <v>12813</v>
      </c>
      <c r="G344" s="8">
        <f>VLOOKUP($B344,'County Pop Forecast'!$I$4:$N$72,2,FALSE)</f>
        <v>1.046522986542664E-2</v>
      </c>
      <c r="H344" s="8">
        <f>VLOOKUP($B344,'County Pop Forecast'!$I$4:$N$72,3,FALSE)</f>
        <v>8.5665802374566002E-3</v>
      </c>
      <c r="I344" s="8">
        <f>VLOOKUP($B344,'County Pop Forecast'!$I$4:$N$72,4,FALSE)</f>
        <v>6.9018551792854321E-3</v>
      </c>
      <c r="J344" s="8">
        <f>VLOOKUP($B344,'County Pop Forecast'!$I$4:$N$72,5,FALSE)</f>
        <v>5.7347255606585712E-3</v>
      </c>
      <c r="K344" s="8">
        <f>VLOOKUP($B344,'County Pop Forecast'!$I$4:$N$72,6,FALSE)</f>
        <v>4.7957949551988843E-3</v>
      </c>
      <c r="M344">
        <f t="shared" si="47"/>
        <v>16</v>
      </c>
    </row>
    <row r="345" spans="1:13" x14ac:dyDescent="0.25">
      <c r="A345" t="s">
        <v>557</v>
      </c>
      <c r="B345" t="s">
        <v>457</v>
      </c>
      <c r="C345" t="s">
        <v>307</v>
      </c>
      <c r="D345" t="str">
        <f t="shared" si="46"/>
        <v>Ocean Ridge - Palm Beach County</v>
      </c>
      <c r="E345" s="19">
        <v>1854</v>
      </c>
      <c r="F345" s="20">
        <v>1854</v>
      </c>
      <c r="G345" s="8">
        <f>VLOOKUP($B345,'County Pop Forecast'!$I$4:$N$72,2,FALSE)</f>
        <v>1.046522986542664E-2</v>
      </c>
      <c r="H345" s="8">
        <f>VLOOKUP($B345,'County Pop Forecast'!$I$4:$N$72,3,FALSE)</f>
        <v>8.5665802374566002E-3</v>
      </c>
      <c r="I345" s="8">
        <f>VLOOKUP($B345,'County Pop Forecast'!$I$4:$N$72,4,FALSE)</f>
        <v>6.9018551792854321E-3</v>
      </c>
      <c r="J345" s="8">
        <f>VLOOKUP($B345,'County Pop Forecast'!$I$4:$N$72,5,FALSE)</f>
        <v>5.7347255606585712E-3</v>
      </c>
      <c r="K345" s="8">
        <f>VLOOKUP($B345,'County Pop Forecast'!$I$4:$N$72,6,FALSE)</f>
        <v>4.7957949551988843E-3</v>
      </c>
      <c r="M345">
        <f t="shared" si="47"/>
        <v>11</v>
      </c>
    </row>
    <row r="346" spans="1:13" x14ac:dyDescent="0.25">
      <c r="A346" t="s">
        <v>557</v>
      </c>
      <c r="B346" t="s">
        <v>457</v>
      </c>
      <c r="C346" t="s">
        <v>308</v>
      </c>
      <c r="D346" t="str">
        <f t="shared" si="46"/>
        <v>Pahokee - Palm Beach County</v>
      </c>
      <c r="E346" s="19">
        <v>5847</v>
      </c>
      <c r="F346" s="20">
        <v>5509</v>
      </c>
      <c r="G346" s="8">
        <f>VLOOKUP($B346,'County Pop Forecast'!$I$4:$N$72,2,FALSE)</f>
        <v>1.046522986542664E-2</v>
      </c>
      <c r="H346" s="8">
        <f>VLOOKUP($B346,'County Pop Forecast'!$I$4:$N$72,3,FALSE)</f>
        <v>8.5665802374566002E-3</v>
      </c>
      <c r="I346" s="8">
        <f>VLOOKUP($B346,'County Pop Forecast'!$I$4:$N$72,4,FALSE)</f>
        <v>6.9018551792854321E-3</v>
      </c>
      <c r="J346" s="8">
        <f>VLOOKUP($B346,'County Pop Forecast'!$I$4:$N$72,5,FALSE)</f>
        <v>5.7347255606585712E-3</v>
      </c>
      <c r="K346" s="8">
        <f>VLOOKUP($B346,'County Pop Forecast'!$I$4:$N$72,6,FALSE)</f>
        <v>4.7957949551988843E-3</v>
      </c>
      <c r="M346">
        <f t="shared" si="47"/>
        <v>7</v>
      </c>
    </row>
    <row r="347" spans="1:13" x14ac:dyDescent="0.25">
      <c r="A347" t="s">
        <v>557</v>
      </c>
      <c r="B347" t="s">
        <v>457</v>
      </c>
      <c r="C347" t="s">
        <v>520</v>
      </c>
      <c r="D347" t="str">
        <f t="shared" si="46"/>
        <v>Palm Beach - Palm Beach County</v>
      </c>
      <c r="E347" s="19">
        <v>8409</v>
      </c>
      <c r="F347" s="20">
        <v>8409</v>
      </c>
      <c r="G347" s="8">
        <f>VLOOKUP($B347,'County Pop Forecast'!$I$4:$N$72,2,FALSE)</f>
        <v>1.046522986542664E-2</v>
      </c>
      <c r="H347" s="8">
        <f>VLOOKUP($B347,'County Pop Forecast'!$I$4:$N$72,3,FALSE)</f>
        <v>8.5665802374566002E-3</v>
      </c>
      <c r="I347" s="8">
        <f>VLOOKUP($B347,'County Pop Forecast'!$I$4:$N$72,4,FALSE)</f>
        <v>6.9018551792854321E-3</v>
      </c>
      <c r="J347" s="8">
        <f>VLOOKUP($B347,'County Pop Forecast'!$I$4:$N$72,5,FALSE)</f>
        <v>5.7347255606585712E-3</v>
      </c>
      <c r="K347" s="8">
        <f>VLOOKUP($B347,'County Pop Forecast'!$I$4:$N$72,6,FALSE)</f>
        <v>4.7957949551988843E-3</v>
      </c>
      <c r="M347">
        <f t="shared" si="47"/>
        <v>10</v>
      </c>
    </row>
    <row r="348" spans="1:13" x14ac:dyDescent="0.25">
      <c r="A348" t="s">
        <v>557</v>
      </c>
      <c r="B348" t="s">
        <v>457</v>
      </c>
      <c r="C348" t="s">
        <v>521</v>
      </c>
      <c r="D348" t="str">
        <f t="shared" si="46"/>
        <v>Palm Beach Gardens - Palm Beach County</v>
      </c>
      <c r="E348" s="19">
        <v>56709</v>
      </c>
      <c r="F348" s="20">
        <v>56709</v>
      </c>
      <c r="G348" s="8">
        <f>VLOOKUP($B348,'County Pop Forecast'!$I$4:$N$72,2,FALSE)</f>
        <v>1.046522986542664E-2</v>
      </c>
      <c r="H348" s="8">
        <f>VLOOKUP($B348,'County Pop Forecast'!$I$4:$N$72,3,FALSE)</f>
        <v>8.5665802374566002E-3</v>
      </c>
      <c r="I348" s="8">
        <f>VLOOKUP($B348,'County Pop Forecast'!$I$4:$N$72,4,FALSE)</f>
        <v>6.9018551792854321E-3</v>
      </c>
      <c r="J348" s="8">
        <f>VLOOKUP($B348,'County Pop Forecast'!$I$4:$N$72,5,FALSE)</f>
        <v>5.7347255606585712E-3</v>
      </c>
      <c r="K348" s="8">
        <f>VLOOKUP($B348,'County Pop Forecast'!$I$4:$N$72,6,FALSE)</f>
        <v>4.7957949551988843E-3</v>
      </c>
      <c r="M348">
        <f t="shared" si="47"/>
        <v>18</v>
      </c>
    </row>
    <row r="349" spans="1:13" x14ac:dyDescent="0.25">
      <c r="A349" t="s">
        <v>557</v>
      </c>
      <c r="B349" t="s">
        <v>457</v>
      </c>
      <c r="C349" t="s">
        <v>309</v>
      </c>
      <c r="D349" t="str">
        <f t="shared" si="46"/>
        <v>Palm Beach Shores - Palm Beach County</v>
      </c>
      <c r="E349" s="19">
        <v>1251</v>
      </c>
      <c r="F349" s="20">
        <v>1251</v>
      </c>
      <c r="G349" s="8">
        <f>VLOOKUP($B349,'County Pop Forecast'!$I$4:$N$72,2,FALSE)</f>
        <v>1.046522986542664E-2</v>
      </c>
      <c r="H349" s="8">
        <f>VLOOKUP($B349,'County Pop Forecast'!$I$4:$N$72,3,FALSE)</f>
        <v>8.5665802374566002E-3</v>
      </c>
      <c r="I349" s="8">
        <f>VLOOKUP($B349,'County Pop Forecast'!$I$4:$N$72,4,FALSE)</f>
        <v>6.9018551792854321E-3</v>
      </c>
      <c r="J349" s="8">
        <f>VLOOKUP($B349,'County Pop Forecast'!$I$4:$N$72,5,FALSE)</f>
        <v>5.7347255606585712E-3</v>
      </c>
      <c r="K349" s="8">
        <f>VLOOKUP($B349,'County Pop Forecast'!$I$4:$N$72,6,FALSE)</f>
        <v>4.7957949551988843E-3</v>
      </c>
      <c r="M349">
        <f t="shared" si="47"/>
        <v>17</v>
      </c>
    </row>
    <row r="350" spans="1:13" x14ac:dyDescent="0.25">
      <c r="A350" t="s">
        <v>557</v>
      </c>
      <c r="B350" t="s">
        <v>457</v>
      </c>
      <c r="C350" t="s">
        <v>310</v>
      </c>
      <c r="D350" t="str">
        <f t="shared" si="46"/>
        <v>Palm Springs - Palm Beach County</v>
      </c>
      <c r="E350" s="19">
        <v>23867</v>
      </c>
      <c r="F350" s="20">
        <v>23867</v>
      </c>
      <c r="G350" s="8">
        <f>VLOOKUP($B350,'County Pop Forecast'!$I$4:$N$72,2,FALSE)</f>
        <v>1.046522986542664E-2</v>
      </c>
      <c r="H350" s="8">
        <f>VLOOKUP($B350,'County Pop Forecast'!$I$4:$N$72,3,FALSE)</f>
        <v>8.5665802374566002E-3</v>
      </c>
      <c r="I350" s="8">
        <f>VLOOKUP($B350,'County Pop Forecast'!$I$4:$N$72,4,FALSE)</f>
        <v>6.9018551792854321E-3</v>
      </c>
      <c r="J350" s="8">
        <f>VLOOKUP($B350,'County Pop Forecast'!$I$4:$N$72,5,FALSE)</f>
        <v>5.7347255606585712E-3</v>
      </c>
      <c r="K350" s="8">
        <f>VLOOKUP($B350,'County Pop Forecast'!$I$4:$N$72,6,FALSE)</f>
        <v>4.7957949551988843E-3</v>
      </c>
      <c r="M350">
        <f t="shared" si="47"/>
        <v>12</v>
      </c>
    </row>
    <row r="351" spans="1:13" x14ac:dyDescent="0.25">
      <c r="A351" t="s">
        <v>557</v>
      </c>
      <c r="B351" t="s">
        <v>457</v>
      </c>
      <c r="C351" t="s">
        <v>311</v>
      </c>
      <c r="D351" t="str">
        <f t="shared" si="46"/>
        <v>Riviera Beach - Palm Beach County</v>
      </c>
      <c r="E351" s="19">
        <v>36057</v>
      </c>
      <c r="F351" s="20">
        <v>36057</v>
      </c>
      <c r="G351" s="8">
        <f>VLOOKUP($B351,'County Pop Forecast'!$I$4:$N$72,2,FALSE)</f>
        <v>1.046522986542664E-2</v>
      </c>
      <c r="H351" s="8">
        <f>VLOOKUP($B351,'County Pop Forecast'!$I$4:$N$72,3,FALSE)</f>
        <v>8.5665802374566002E-3</v>
      </c>
      <c r="I351" s="8">
        <f>VLOOKUP($B351,'County Pop Forecast'!$I$4:$N$72,4,FALSE)</f>
        <v>6.9018551792854321E-3</v>
      </c>
      <c r="J351" s="8">
        <f>VLOOKUP($B351,'County Pop Forecast'!$I$4:$N$72,5,FALSE)</f>
        <v>5.7347255606585712E-3</v>
      </c>
      <c r="K351" s="8">
        <f>VLOOKUP($B351,'County Pop Forecast'!$I$4:$N$72,6,FALSE)</f>
        <v>4.7957949551988843E-3</v>
      </c>
      <c r="M351">
        <f t="shared" si="47"/>
        <v>13</v>
      </c>
    </row>
    <row r="352" spans="1:13" x14ac:dyDescent="0.25">
      <c r="A352" t="s">
        <v>557</v>
      </c>
      <c r="B352" t="s">
        <v>457</v>
      </c>
      <c r="C352" t="s">
        <v>312</v>
      </c>
      <c r="D352" t="str">
        <f t="shared" si="46"/>
        <v>Royal Palm Beach - Palm Beach County</v>
      </c>
      <c r="E352" s="19">
        <v>39801</v>
      </c>
      <c r="F352" s="20">
        <v>39801</v>
      </c>
      <c r="G352" s="8">
        <f>VLOOKUP($B352,'County Pop Forecast'!$I$4:$N$72,2,FALSE)</f>
        <v>1.046522986542664E-2</v>
      </c>
      <c r="H352" s="8">
        <f>VLOOKUP($B352,'County Pop Forecast'!$I$4:$N$72,3,FALSE)</f>
        <v>8.5665802374566002E-3</v>
      </c>
      <c r="I352" s="8">
        <f>VLOOKUP($B352,'County Pop Forecast'!$I$4:$N$72,4,FALSE)</f>
        <v>6.9018551792854321E-3</v>
      </c>
      <c r="J352" s="8">
        <f>VLOOKUP($B352,'County Pop Forecast'!$I$4:$N$72,5,FALSE)</f>
        <v>5.7347255606585712E-3</v>
      </c>
      <c r="K352" s="8">
        <f>VLOOKUP($B352,'County Pop Forecast'!$I$4:$N$72,6,FALSE)</f>
        <v>4.7957949551988843E-3</v>
      </c>
      <c r="M352">
        <f t="shared" si="47"/>
        <v>16</v>
      </c>
    </row>
    <row r="353" spans="1:13" x14ac:dyDescent="0.25">
      <c r="A353" t="s">
        <v>557</v>
      </c>
      <c r="B353" t="s">
        <v>457</v>
      </c>
      <c r="C353" t="s">
        <v>313</v>
      </c>
      <c r="D353" t="str">
        <f t="shared" si="46"/>
        <v>South Bay - Palm Beach County</v>
      </c>
      <c r="E353" s="19">
        <v>5271</v>
      </c>
      <c r="F353" s="20">
        <v>3362</v>
      </c>
      <c r="G353" s="8">
        <f>VLOOKUP($B353,'County Pop Forecast'!$I$4:$N$72,2,FALSE)</f>
        <v>1.046522986542664E-2</v>
      </c>
      <c r="H353" s="8">
        <f>VLOOKUP($B353,'County Pop Forecast'!$I$4:$N$72,3,FALSE)</f>
        <v>8.5665802374566002E-3</v>
      </c>
      <c r="I353" s="8">
        <f>VLOOKUP($B353,'County Pop Forecast'!$I$4:$N$72,4,FALSE)</f>
        <v>6.9018551792854321E-3</v>
      </c>
      <c r="J353" s="8">
        <f>VLOOKUP($B353,'County Pop Forecast'!$I$4:$N$72,5,FALSE)</f>
        <v>5.7347255606585712E-3</v>
      </c>
      <c r="K353" s="8">
        <f>VLOOKUP($B353,'County Pop Forecast'!$I$4:$N$72,6,FALSE)</f>
        <v>4.7957949551988843E-3</v>
      </c>
      <c r="M353">
        <f t="shared" si="47"/>
        <v>9</v>
      </c>
    </row>
    <row r="354" spans="1:13" x14ac:dyDescent="0.25">
      <c r="A354" t="s">
        <v>557</v>
      </c>
      <c r="B354" t="s">
        <v>457</v>
      </c>
      <c r="C354" t="s">
        <v>522</v>
      </c>
      <c r="D354" t="str">
        <f t="shared" si="46"/>
        <v>South Palm Beach - Palm Beach County</v>
      </c>
      <c r="E354" s="19">
        <v>1460</v>
      </c>
      <c r="F354" s="20">
        <v>1460</v>
      </c>
      <c r="G354" s="8">
        <f>VLOOKUP($B354,'County Pop Forecast'!$I$4:$N$72,2,FALSE)</f>
        <v>1.046522986542664E-2</v>
      </c>
      <c r="H354" s="8">
        <f>VLOOKUP($B354,'County Pop Forecast'!$I$4:$N$72,3,FALSE)</f>
        <v>8.5665802374566002E-3</v>
      </c>
      <c r="I354" s="8">
        <f>VLOOKUP($B354,'County Pop Forecast'!$I$4:$N$72,4,FALSE)</f>
        <v>6.9018551792854321E-3</v>
      </c>
      <c r="J354" s="8">
        <f>VLOOKUP($B354,'County Pop Forecast'!$I$4:$N$72,5,FALSE)</f>
        <v>5.7347255606585712E-3</v>
      </c>
      <c r="K354" s="8">
        <f>VLOOKUP($B354,'County Pop Forecast'!$I$4:$N$72,6,FALSE)</f>
        <v>4.7957949551988843E-3</v>
      </c>
      <c r="M354">
        <f t="shared" si="47"/>
        <v>16</v>
      </c>
    </row>
    <row r="355" spans="1:13" x14ac:dyDescent="0.25">
      <c r="A355" t="s">
        <v>557</v>
      </c>
      <c r="B355" t="s">
        <v>457</v>
      </c>
      <c r="C355" t="s">
        <v>314</v>
      </c>
      <c r="D355" t="str">
        <f t="shared" si="46"/>
        <v>Tequesta - Palm Beach County</v>
      </c>
      <c r="E355" s="19">
        <v>5874</v>
      </c>
      <c r="F355" s="20">
        <v>5874</v>
      </c>
      <c r="G355" s="8">
        <f>VLOOKUP($B355,'County Pop Forecast'!$I$4:$N$72,2,FALSE)</f>
        <v>1.046522986542664E-2</v>
      </c>
      <c r="H355" s="8">
        <f>VLOOKUP($B355,'County Pop Forecast'!$I$4:$N$72,3,FALSE)</f>
        <v>8.5665802374566002E-3</v>
      </c>
      <c r="I355" s="8">
        <f>VLOOKUP($B355,'County Pop Forecast'!$I$4:$N$72,4,FALSE)</f>
        <v>6.9018551792854321E-3</v>
      </c>
      <c r="J355" s="8">
        <f>VLOOKUP($B355,'County Pop Forecast'!$I$4:$N$72,5,FALSE)</f>
        <v>5.7347255606585712E-3</v>
      </c>
      <c r="K355" s="8">
        <f>VLOOKUP($B355,'County Pop Forecast'!$I$4:$N$72,6,FALSE)</f>
        <v>4.7957949551988843E-3</v>
      </c>
      <c r="M355">
        <f t="shared" si="47"/>
        <v>8</v>
      </c>
    </row>
    <row r="356" spans="1:13" x14ac:dyDescent="0.25">
      <c r="A356" t="s">
        <v>557</v>
      </c>
      <c r="B356" t="s">
        <v>457</v>
      </c>
      <c r="C356" t="s">
        <v>315</v>
      </c>
      <c r="D356" t="str">
        <f t="shared" si="46"/>
        <v>Wellington - Palm Beach County</v>
      </c>
      <c r="E356" s="19">
        <v>62650</v>
      </c>
      <c r="F356" s="20">
        <v>62650</v>
      </c>
      <c r="G356" s="8">
        <f>VLOOKUP($B356,'County Pop Forecast'!$I$4:$N$72,2,FALSE)</f>
        <v>1.046522986542664E-2</v>
      </c>
      <c r="H356" s="8">
        <f>VLOOKUP($B356,'County Pop Forecast'!$I$4:$N$72,3,FALSE)</f>
        <v>8.5665802374566002E-3</v>
      </c>
      <c r="I356" s="8">
        <f>VLOOKUP($B356,'County Pop Forecast'!$I$4:$N$72,4,FALSE)</f>
        <v>6.9018551792854321E-3</v>
      </c>
      <c r="J356" s="8">
        <f>VLOOKUP($B356,'County Pop Forecast'!$I$4:$N$72,5,FALSE)</f>
        <v>5.7347255606585712E-3</v>
      </c>
      <c r="K356" s="8">
        <f>VLOOKUP($B356,'County Pop Forecast'!$I$4:$N$72,6,FALSE)</f>
        <v>4.7957949551988843E-3</v>
      </c>
      <c r="M356">
        <f t="shared" si="47"/>
        <v>10</v>
      </c>
    </row>
    <row r="357" spans="1:13" x14ac:dyDescent="0.25">
      <c r="A357" t="s">
        <v>557</v>
      </c>
      <c r="B357" t="s">
        <v>457</v>
      </c>
      <c r="C357" t="s">
        <v>523</v>
      </c>
      <c r="D357" t="str">
        <f t="shared" si="46"/>
        <v>Westlake - Palm Beach County</v>
      </c>
      <c r="E357" s="19">
        <v>951</v>
      </c>
      <c r="F357" s="20">
        <v>951</v>
      </c>
      <c r="G357" s="8">
        <f>VLOOKUP($B357,'County Pop Forecast'!$I$4:$N$72,2,FALSE)</f>
        <v>1.046522986542664E-2</v>
      </c>
      <c r="H357" s="8">
        <f>VLOOKUP($B357,'County Pop Forecast'!$I$4:$N$72,3,FALSE)</f>
        <v>8.5665802374566002E-3</v>
      </c>
      <c r="I357" s="8">
        <f>VLOOKUP($B357,'County Pop Forecast'!$I$4:$N$72,4,FALSE)</f>
        <v>6.9018551792854321E-3</v>
      </c>
      <c r="J357" s="8">
        <f>VLOOKUP($B357,'County Pop Forecast'!$I$4:$N$72,5,FALSE)</f>
        <v>5.7347255606585712E-3</v>
      </c>
      <c r="K357" s="8">
        <f>VLOOKUP($B357,'County Pop Forecast'!$I$4:$N$72,6,FALSE)</f>
        <v>4.7957949551988843E-3</v>
      </c>
      <c r="M357">
        <f t="shared" si="47"/>
        <v>8</v>
      </c>
    </row>
    <row r="358" spans="1:13" x14ac:dyDescent="0.25">
      <c r="A358" t="s">
        <v>557</v>
      </c>
      <c r="B358" t="s">
        <v>457</v>
      </c>
      <c r="C358" t="s">
        <v>524</v>
      </c>
      <c r="D358" t="str">
        <f t="shared" si="46"/>
        <v>West Palm Beach - Palm Beach County</v>
      </c>
      <c r="E358" s="19">
        <v>116781</v>
      </c>
      <c r="F358" s="20">
        <v>116616</v>
      </c>
      <c r="G358" s="8">
        <f>VLOOKUP($B358,'County Pop Forecast'!$I$4:$N$72,2,FALSE)</f>
        <v>1.046522986542664E-2</v>
      </c>
      <c r="H358" s="8">
        <f>VLOOKUP($B358,'County Pop Forecast'!$I$4:$N$72,3,FALSE)</f>
        <v>8.5665802374566002E-3</v>
      </c>
      <c r="I358" s="8">
        <f>VLOOKUP($B358,'County Pop Forecast'!$I$4:$N$72,4,FALSE)</f>
        <v>6.9018551792854321E-3</v>
      </c>
      <c r="J358" s="8">
        <f>VLOOKUP($B358,'County Pop Forecast'!$I$4:$N$72,5,FALSE)</f>
        <v>5.7347255606585712E-3</v>
      </c>
      <c r="K358" s="8">
        <f>VLOOKUP($B358,'County Pop Forecast'!$I$4:$N$72,6,FALSE)</f>
        <v>4.7957949551988843E-3</v>
      </c>
      <c r="M358">
        <f t="shared" si="47"/>
        <v>15</v>
      </c>
    </row>
    <row r="359" spans="1:13" x14ac:dyDescent="0.25">
      <c r="A359" s="2" t="s">
        <v>544</v>
      </c>
      <c r="B359" t="s">
        <v>457</v>
      </c>
      <c r="C359" t="s">
        <v>525</v>
      </c>
      <c r="D359" t="str">
        <f>C359</f>
        <v>Unincorporated Palm Beach County</v>
      </c>
      <c r="E359" s="19">
        <v>639000</v>
      </c>
      <c r="F359" s="20">
        <v>638659</v>
      </c>
      <c r="G359" s="8">
        <f>VLOOKUP($B359,'County Pop Forecast'!$I$4:$N$72,2,FALSE)</f>
        <v>1.046522986542664E-2</v>
      </c>
      <c r="H359" s="8">
        <f>VLOOKUP($B359,'County Pop Forecast'!$I$4:$N$72,3,FALSE)</f>
        <v>8.5665802374566002E-3</v>
      </c>
      <c r="I359" s="8">
        <f>VLOOKUP($B359,'County Pop Forecast'!$I$4:$N$72,4,FALSE)</f>
        <v>6.9018551792854321E-3</v>
      </c>
      <c r="J359" s="8">
        <f>VLOOKUP($B359,'County Pop Forecast'!$I$4:$N$72,5,FALSE)</f>
        <v>5.7347255606585712E-3</v>
      </c>
      <c r="K359" s="8">
        <f>VLOOKUP($B359,'County Pop Forecast'!$I$4:$N$72,6,FALSE)</f>
        <v>4.7957949551988843E-3</v>
      </c>
      <c r="M359">
        <f t="shared" si="47"/>
        <v>32</v>
      </c>
    </row>
    <row r="360" spans="1:13" x14ac:dyDescent="0.25">
      <c r="A360" t="s">
        <v>557</v>
      </c>
      <c r="B360" t="s">
        <v>316</v>
      </c>
      <c r="C360" t="s">
        <v>317</v>
      </c>
      <c r="D360" t="str">
        <f t="shared" ref="D360:D365" si="48">C360&amp;" - "&amp;B360</f>
        <v>Dade City - Pasco County</v>
      </c>
      <c r="E360" s="19">
        <v>7402</v>
      </c>
      <c r="F360" s="20">
        <v>7402</v>
      </c>
      <c r="G360" s="8">
        <f>VLOOKUP($B360,'County Pop Forecast'!$I$4:$N$72,2,FALSE)</f>
        <v>1.7893418781177894E-2</v>
      </c>
      <c r="H360" s="8">
        <f>VLOOKUP($B360,'County Pop Forecast'!$I$4:$N$72,3,FALSE)</f>
        <v>1.4013901606630519E-2</v>
      </c>
      <c r="I360" s="8">
        <f>VLOOKUP($B360,'County Pop Forecast'!$I$4:$N$72,4,FALSE)</f>
        <v>1.0200595136667268E-2</v>
      </c>
      <c r="J360" s="8">
        <f>VLOOKUP($B360,'County Pop Forecast'!$I$4:$N$72,5,FALSE)</f>
        <v>8.1304891818818614E-3</v>
      </c>
      <c r="K360" s="8">
        <f>VLOOKUP($B360,'County Pop Forecast'!$I$4:$N$72,6,FALSE)</f>
        <v>6.8371567724783144E-3</v>
      </c>
      <c r="M360">
        <f t="shared" si="47"/>
        <v>9</v>
      </c>
    </row>
    <row r="361" spans="1:13" x14ac:dyDescent="0.25">
      <c r="A361" t="s">
        <v>557</v>
      </c>
      <c r="B361" t="s">
        <v>316</v>
      </c>
      <c r="C361" t="s">
        <v>318</v>
      </c>
      <c r="D361" t="str">
        <f t="shared" si="48"/>
        <v>New Port Richey - Pasco County</v>
      </c>
      <c r="E361" s="19">
        <v>16935</v>
      </c>
      <c r="F361" s="20">
        <v>16935</v>
      </c>
      <c r="G361" s="8">
        <f>VLOOKUP($B361,'County Pop Forecast'!$I$4:$N$72,2,FALSE)</f>
        <v>1.7893418781177894E-2</v>
      </c>
      <c r="H361" s="8">
        <f>VLOOKUP($B361,'County Pop Forecast'!$I$4:$N$72,3,FALSE)</f>
        <v>1.4013901606630519E-2</v>
      </c>
      <c r="I361" s="8">
        <f>VLOOKUP($B361,'County Pop Forecast'!$I$4:$N$72,4,FALSE)</f>
        <v>1.0200595136667268E-2</v>
      </c>
      <c r="J361" s="8">
        <f>VLOOKUP($B361,'County Pop Forecast'!$I$4:$N$72,5,FALSE)</f>
        <v>8.1304891818818614E-3</v>
      </c>
      <c r="K361" s="8">
        <f>VLOOKUP($B361,'County Pop Forecast'!$I$4:$N$72,6,FALSE)</f>
        <v>6.8371567724783144E-3</v>
      </c>
      <c r="M361">
        <f t="shared" si="47"/>
        <v>15</v>
      </c>
    </row>
    <row r="362" spans="1:13" x14ac:dyDescent="0.25">
      <c r="A362" t="s">
        <v>557</v>
      </c>
      <c r="B362" t="s">
        <v>316</v>
      </c>
      <c r="C362" t="s">
        <v>319</v>
      </c>
      <c r="D362" t="str">
        <f t="shared" si="48"/>
        <v>Port Richey - Pasco County</v>
      </c>
      <c r="E362" s="19">
        <v>3047</v>
      </c>
      <c r="F362" s="20">
        <v>3047</v>
      </c>
      <c r="G362" s="8">
        <f>VLOOKUP($B362,'County Pop Forecast'!$I$4:$N$72,2,FALSE)</f>
        <v>1.7893418781177894E-2</v>
      </c>
      <c r="H362" s="8">
        <f>VLOOKUP($B362,'County Pop Forecast'!$I$4:$N$72,3,FALSE)</f>
        <v>1.4013901606630519E-2</v>
      </c>
      <c r="I362" s="8">
        <f>VLOOKUP($B362,'County Pop Forecast'!$I$4:$N$72,4,FALSE)</f>
        <v>1.0200595136667268E-2</v>
      </c>
      <c r="J362" s="8">
        <f>VLOOKUP($B362,'County Pop Forecast'!$I$4:$N$72,5,FALSE)</f>
        <v>8.1304891818818614E-3</v>
      </c>
      <c r="K362" s="8">
        <f>VLOOKUP($B362,'County Pop Forecast'!$I$4:$N$72,6,FALSE)</f>
        <v>6.8371567724783144E-3</v>
      </c>
      <c r="M362">
        <f t="shared" si="47"/>
        <v>11</v>
      </c>
    </row>
    <row r="363" spans="1:13" x14ac:dyDescent="0.25">
      <c r="A363" t="s">
        <v>557</v>
      </c>
      <c r="B363" t="s">
        <v>316</v>
      </c>
      <c r="C363" t="s">
        <v>320</v>
      </c>
      <c r="D363" t="str">
        <f t="shared" si="48"/>
        <v>St. Leo - Pasco County</v>
      </c>
      <c r="E363" s="19">
        <v>1380</v>
      </c>
      <c r="F363" s="20">
        <v>1380</v>
      </c>
      <c r="G363" s="8">
        <f>VLOOKUP($B363,'County Pop Forecast'!$I$4:$N$72,2,FALSE)</f>
        <v>1.7893418781177894E-2</v>
      </c>
      <c r="H363" s="8">
        <f>VLOOKUP($B363,'County Pop Forecast'!$I$4:$N$72,3,FALSE)</f>
        <v>1.4013901606630519E-2</v>
      </c>
      <c r="I363" s="8">
        <f>VLOOKUP($B363,'County Pop Forecast'!$I$4:$N$72,4,FALSE)</f>
        <v>1.0200595136667268E-2</v>
      </c>
      <c r="J363" s="8">
        <f>VLOOKUP($B363,'County Pop Forecast'!$I$4:$N$72,5,FALSE)</f>
        <v>8.1304891818818614E-3</v>
      </c>
      <c r="K363" s="8">
        <f>VLOOKUP($B363,'County Pop Forecast'!$I$4:$N$72,6,FALSE)</f>
        <v>6.8371567724783144E-3</v>
      </c>
      <c r="M363">
        <f t="shared" si="47"/>
        <v>7</v>
      </c>
    </row>
    <row r="364" spans="1:13" x14ac:dyDescent="0.25">
      <c r="A364" t="s">
        <v>557</v>
      </c>
      <c r="B364" t="s">
        <v>316</v>
      </c>
      <c r="C364" t="s">
        <v>321</v>
      </c>
      <c r="D364" t="str">
        <f t="shared" si="48"/>
        <v>San Antonio - Pasco County</v>
      </c>
      <c r="E364" s="19">
        <v>1343</v>
      </c>
      <c r="F364" s="20">
        <v>1343</v>
      </c>
      <c r="G364" s="8">
        <f>VLOOKUP($B364,'County Pop Forecast'!$I$4:$N$72,2,FALSE)</f>
        <v>1.7893418781177894E-2</v>
      </c>
      <c r="H364" s="8">
        <f>VLOOKUP($B364,'County Pop Forecast'!$I$4:$N$72,3,FALSE)</f>
        <v>1.4013901606630519E-2</v>
      </c>
      <c r="I364" s="8">
        <f>VLOOKUP($B364,'County Pop Forecast'!$I$4:$N$72,4,FALSE)</f>
        <v>1.0200595136667268E-2</v>
      </c>
      <c r="J364" s="8">
        <f>VLOOKUP($B364,'County Pop Forecast'!$I$4:$N$72,5,FALSE)</f>
        <v>8.1304891818818614E-3</v>
      </c>
      <c r="K364" s="8">
        <f>VLOOKUP($B364,'County Pop Forecast'!$I$4:$N$72,6,FALSE)</f>
        <v>6.8371567724783144E-3</v>
      </c>
      <c r="M364">
        <f t="shared" si="47"/>
        <v>11</v>
      </c>
    </row>
    <row r="365" spans="1:13" x14ac:dyDescent="0.25">
      <c r="A365" t="s">
        <v>557</v>
      </c>
      <c r="B365" t="s">
        <v>316</v>
      </c>
      <c r="C365" t="s">
        <v>322</v>
      </c>
      <c r="D365" t="str">
        <f t="shared" si="48"/>
        <v>Zephyrhills - Pasco County</v>
      </c>
      <c r="E365" s="19">
        <v>17092</v>
      </c>
      <c r="F365" s="20">
        <v>17092</v>
      </c>
      <c r="G365" s="8">
        <f>VLOOKUP($B365,'County Pop Forecast'!$I$4:$N$72,2,FALSE)</f>
        <v>1.7893418781177894E-2</v>
      </c>
      <c r="H365" s="8">
        <f>VLOOKUP($B365,'County Pop Forecast'!$I$4:$N$72,3,FALSE)</f>
        <v>1.4013901606630519E-2</v>
      </c>
      <c r="I365" s="8">
        <f>VLOOKUP($B365,'County Pop Forecast'!$I$4:$N$72,4,FALSE)</f>
        <v>1.0200595136667268E-2</v>
      </c>
      <c r="J365" s="8">
        <f>VLOOKUP($B365,'County Pop Forecast'!$I$4:$N$72,5,FALSE)</f>
        <v>8.1304891818818614E-3</v>
      </c>
      <c r="K365" s="8">
        <f>VLOOKUP($B365,'County Pop Forecast'!$I$4:$N$72,6,FALSE)</f>
        <v>6.8371567724783144E-3</v>
      </c>
      <c r="M365">
        <f t="shared" si="47"/>
        <v>11</v>
      </c>
    </row>
    <row r="366" spans="1:13" x14ac:dyDescent="0.25">
      <c r="A366" s="2" t="s">
        <v>544</v>
      </c>
      <c r="B366" t="s">
        <v>316</v>
      </c>
      <c r="C366" t="s">
        <v>526</v>
      </c>
      <c r="D366" t="str">
        <f>C366</f>
        <v>Unincorporated Pasco County</v>
      </c>
      <c r="E366" s="19">
        <v>495439</v>
      </c>
      <c r="F366" s="20">
        <v>494759</v>
      </c>
      <c r="G366" s="8">
        <f>VLOOKUP($B366,'County Pop Forecast'!$I$4:$N$72,2,FALSE)</f>
        <v>1.7893418781177894E-2</v>
      </c>
      <c r="H366" s="8">
        <f>VLOOKUP($B366,'County Pop Forecast'!$I$4:$N$72,3,FALSE)</f>
        <v>1.4013901606630519E-2</v>
      </c>
      <c r="I366" s="8">
        <f>VLOOKUP($B366,'County Pop Forecast'!$I$4:$N$72,4,FALSE)</f>
        <v>1.0200595136667268E-2</v>
      </c>
      <c r="J366" s="8">
        <f>VLOOKUP($B366,'County Pop Forecast'!$I$4:$N$72,5,FALSE)</f>
        <v>8.1304891818818614E-3</v>
      </c>
      <c r="K366" s="8">
        <f>VLOOKUP($B366,'County Pop Forecast'!$I$4:$N$72,6,FALSE)</f>
        <v>6.8371567724783144E-3</v>
      </c>
      <c r="M366">
        <f t="shared" si="47"/>
        <v>27</v>
      </c>
    </row>
    <row r="367" spans="1:13" x14ac:dyDescent="0.25">
      <c r="A367" t="s">
        <v>557</v>
      </c>
      <c r="B367" t="s">
        <v>458</v>
      </c>
      <c r="C367" t="s">
        <v>323</v>
      </c>
      <c r="D367" t="str">
        <f t="shared" ref="D367:D390" si="49">C367&amp;" - "&amp;B367</f>
        <v>Belleair - Pinellas County</v>
      </c>
      <c r="E367" s="19">
        <v>4095</v>
      </c>
      <c r="F367" s="20">
        <v>4095</v>
      </c>
      <c r="G367" s="8">
        <f>VLOOKUP($B367,'County Pop Forecast'!$I$4:$N$72,2,FALSE)</f>
        <v>5.5763784226974256E-3</v>
      </c>
      <c r="H367" s="8">
        <f>VLOOKUP($B367,'County Pop Forecast'!$I$4:$N$72,3,FALSE)</f>
        <v>3.8403288501887012E-3</v>
      </c>
      <c r="I367" s="8">
        <f>VLOOKUP($B367,'County Pop Forecast'!$I$4:$N$72,4,FALSE)</f>
        <v>2.6576046222690497E-3</v>
      </c>
      <c r="J367" s="8">
        <f>VLOOKUP($B367,'County Pop Forecast'!$I$4:$N$72,5,FALSE)</f>
        <v>1.9729583307706022E-3</v>
      </c>
      <c r="K367" s="8">
        <f>VLOOKUP($B367,'County Pop Forecast'!$I$4:$N$72,6,FALSE)</f>
        <v>1.5598731396455623E-3</v>
      </c>
      <c r="M367">
        <f t="shared" si="47"/>
        <v>8</v>
      </c>
    </row>
    <row r="368" spans="1:13" x14ac:dyDescent="0.25">
      <c r="A368" t="s">
        <v>557</v>
      </c>
      <c r="B368" t="s">
        <v>458</v>
      </c>
      <c r="C368" t="s">
        <v>324</v>
      </c>
      <c r="D368" t="str">
        <f t="shared" si="49"/>
        <v>Belleair Beach - Pinellas County</v>
      </c>
      <c r="E368" s="19">
        <v>1625</v>
      </c>
      <c r="F368" s="20">
        <v>1625</v>
      </c>
      <c r="G368" s="8">
        <f>VLOOKUP($B368,'County Pop Forecast'!$I$4:$N$72,2,FALSE)</f>
        <v>5.5763784226974256E-3</v>
      </c>
      <c r="H368" s="8">
        <f>VLOOKUP($B368,'County Pop Forecast'!$I$4:$N$72,3,FALSE)</f>
        <v>3.8403288501887012E-3</v>
      </c>
      <c r="I368" s="8">
        <f>VLOOKUP($B368,'County Pop Forecast'!$I$4:$N$72,4,FALSE)</f>
        <v>2.6576046222690497E-3</v>
      </c>
      <c r="J368" s="8">
        <f>VLOOKUP($B368,'County Pop Forecast'!$I$4:$N$72,5,FALSE)</f>
        <v>1.9729583307706022E-3</v>
      </c>
      <c r="K368" s="8">
        <f>VLOOKUP($B368,'County Pop Forecast'!$I$4:$N$72,6,FALSE)</f>
        <v>1.5598731396455623E-3</v>
      </c>
      <c r="M368">
        <f t="shared" si="47"/>
        <v>14</v>
      </c>
    </row>
    <row r="369" spans="1:13" x14ac:dyDescent="0.25">
      <c r="A369" t="s">
        <v>557</v>
      </c>
      <c r="B369" t="s">
        <v>458</v>
      </c>
      <c r="C369" t="s">
        <v>325</v>
      </c>
      <c r="D369" t="str">
        <f t="shared" si="49"/>
        <v>Belleair Bluffs - Pinellas County</v>
      </c>
      <c r="E369" s="19">
        <v>2104</v>
      </c>
      <c r="F369" s="20">
        <v>2104</v>
      </c>
      <c r="G369" s="8">
        <f>VLOOKUP($B369,'County Pop Forecast'!$I$4:$N$72,2,FALSE)</f>
        <v>5.5763784226974256E-3</v>
      </c>
      <c r="H369" s="8">
        <f>VLOOKUP($B369,'County Pop Forecast'!$I$4:$N$72,3,FALSE)</f>
        <v>3.8403288501887012E-3</v>
      </c>
      <c r="I369" s="8">
        <f>VLOOKUP($B369,'County Pop Forecast'!$I$4:$N$72,4,FALSE)</f>
        <v>2.6576046222690497E-3</v>
      </c>
      <c r="J369" s="8">
        <f>VLOOKUP($B369,'County Pop Forecast'!$I$4:$N$72,5,FALSE)</f>
        <v>1.9729583307706022E-3</v>
      </c>
      <c r="K369" s="8">
        <f>VLOOKUP($B369,'County Pop Forecast'!$I$4:$N$72,6,FALSE)</f>
        <v>1.5598731396455623E-3</v>
      </c>
      <c r="M369">
        <f t="shared" si="47"/>
        <v>15</v>
      </c>
    </row>
    <row r="370" spans="1:13" x14ac:dyDescent="0.25">
      <c r="A370" t="s">
        <v>557</v>
      </c>
      <c r="B370" t="s">
        <v>458</v>
      </c>
      <c r="C370" t="s">
        <v>326</v>
      </c>
      <c r="D370" t="str">
        <f t="shared" si="49"/>
        <v>Belleair Shore - Pinellas County</v>
      </c>
      <c r="E370" s="19">
        <v>108</v>
      </c>
      <c r="F370" s="20">
        <v>108</v>
      </c>
      <c r="G370" s="8">
        <f>VLOOKUP($B370,'County Pop Forecast'!$I$4:$N$72,2,FALSE)</f>
        <v>5.5763784226974256E-3</v>
      </c>
      <c r="H370" s="8">
        <f>VLOOKUP($B370,'County Pop Forecast'!$I$4:$N$72,3,FALSE)</f>
        <v>3.8403288501887012E-3</v>
      </c>
      <c r="I370" s="8">
        <f>VLOOKUP($B370,'County Pop Forecast'!$I$4:$N$72,4,FALSE)</f>
        <v>2.6576046222690497E-3</v>
      </c>
      <c r="J370" s="8">
        <f>VLOOKUP($B370,'County Pop Forecast'!$I$4:$N$72,5,FALSE)</f>
        <v>1.9729583307706022E-3</v>
      </c>
      <c r="K370" s="8">
        <f>VLOOKUP($B370,'County Pop Forecast'!$I$4:$N$72,6,FALSE)</f>
        <v>1.5598731396455623E-3</v>
      </c>
      <c r="M370">
        <f t="shared" si="47"/>
        <v>14</v>
      </c>
    </row>
    <row r="371" spans="1:13" x14ac:dyDescent="0.25">
      <c r="A371" t="s">
        <v>557</v>
      </c>
      <c r="B371" t="s">
        <v>458</v>
      </c>
      <c r="C371" t="s">
        <v>327</v>
      </c>
      <c r="D371" t="str">
        <f t="shared" si="49"/>
        <v>Clearwater - Pinellas County</v>
      </c>
      <c r="E371" s="19">
        <v>118017</v>
      </c>
      <c r="F371" s="20">
        <v>118017</v>
      </c>
      <c r="G371" s="8">
        <f>VLOOKUP($B371,'County Pop Forecast'!$I$4:$N$72,2,FALSE)</f>
        <v>5.5763784226974256E-3</v>
      </c>
      <c r="H371" s="8">
        <f>VLOOKUP($B371,'County Pop Forecast'!$I$4:$N$72,3,FALSE)</f>
        <v>3.8403288501887012E-3</v>
      </c>
      <c r="I371" s="8">
        <f>VLOOKUP($B371,'County Pop Forecast'!$I$4:$N$72,4,FALSE)</f>
        <v>2.6576046222690497E-3</v>
      </c>
      <c r="J371" s="8">
        <f>VLOOKUP($B371,'County Pop Forecast'!$I$4:$N$72,5,FALSE)</f>
        <v>1.9729583307706022E-3</v>
      </c>
      <c r="K371" s="8">
        <f>VLOOKUP($B371,'County Pop Forecast'!$I$4:$N$72,6,FALSE)</f>
        <v>1.5598731396455623E-3</v>
      </c>
      <c r="M371">
        <f t="shared" si="47"/>
        <v>10</v>
      </c>
    </row>
    <row r="372" spans="1:13" x14ac:dyDescent="0.25">
      <c r="A372" t="s">
        <v>557</v>
      </c>
      <c r="B372" t="s">
        <v>458</v>
      </c>
      <c r="C372" t="s">
        <v>328</v>
      </c>
      <c r="D372" t="str">
        <f t="shared" si="49"/>
        <v>Dunedin - Pinellas County</v>
      </c>
      <c r="E372" s="19">
        <v>37869</v>
      </c>
      <c r="F372" s="20">
        <v>37863</v>
      </c>
      <c r="G372" s="8">
        <f>VLOOKUP($B372,'County Pop Forecast'!$I$4:$N$72,2,FALSE)</f>
        <v>5.5763784226974256E-3</v>
      </c>
      <c r="H372" s="8">
        <f>VLOOKUP($B372,'County Pop Forecast'!$I$4:$N$72,3,FALSE)</f>
        <v>3.8403288501887012E-3</v>
      </c>
      <c r="I372" s="8">
        <f>VLOOKUP($B372,'County Pop Forecast'!$I$4:$N$72,4,FALSE)</f>
        <v>2.6576046222690497E-3</v>
      </c>
      <c r="J372" s="8">
        <f>VLOOKUP($B372,'County Pop Forecast'!$I$4:$N$72,5,FALSE)</f>
        <v>1.9729583307706022E-3</v>
      </c>
      <c r="K372" s="8">
        <f>VLOOKUP($B372,'County Pop Forecast'!$I$4:$N$72,6,FALSE)</f>
        <v>1.5598731396455623E-3</v>
      </c>
      <c r="M372">
        <f t="shared" si="47"/>
        <v>7</v>
      </c>
    </row>
    <row r="373" spans="1:13" x14ac:dyDescent="0.25">
      <c r="A373" t="s">
        <v>557</v>
      </c>
      <c r="B373" t="s">
        <v>458</v>
      </c>
      <c r="C373" t="s">
        <v>329</v>
      </c>
      <c r="D373" t="str">
        <f t="shared" si="49"/>
        <v>Gulfport - Pinellas County</v>
      </c>
      <c r="E373" s="19">
        <v>12598</v>
      </c>
      <c r="F373" s="20">
        <v>12598</v>
      </c>
      <c r="G373" s="8">
        <f>VLOOKUP($B373,'County Pop Forecast'!$I$4:$N$72,2,FALSE)</f>
        <v>5.5763784226974256E-3</v>
      </c>
      <c r="H373" s="8">
        <f>VLOOKUP($B373,'County Pop Forecast'!$I$4:$N$72,3,FALSE)</f>
        <v>3.8403288501887012E-3</v>
      </c>
      <c r="I373" s="8">
        <f>VLOOKUP($B373,'County Pop Forecast'!$I$4:$N$72,4,FALSE)</f>
        <v>2.6576046222690497E-3</v>
      </c>
      <c r="J373" s="8">
        <f>VLOOKUP($B373,'County Pop Forecast'!$I$4:$N$72,5,FALSE)</f>
        <v>1.9729583307706022E-3</v>
      </c>
      <c r="K373" s="8">
        <f>VLOOKUP($B373,'County Pop Forecast'!$I$4:$N$72,6,FALSE)</f>
        <v>1.5598731396455623E-3</v>
      </c>
      <c r="M373">
        <f t="shared" si="47"/>
        <v>8</v>
      </c>
    </row>
    <row r="374" spans="1:13" x14ac:dyDescent="0.25">
      <c r="A374" t="s">
        <v>557</v>
      </c>
      <c r="B374" t="s">
        <v>458</v>
      </c>
      <c r="C374" t="s">
        <v>330</v>
      </c>
      <c r="D374" t="str">
        <f t="shared" si="49"/>
        <v>Indian Rocks Beach - Pinellas County</v>
      </c>
      <c r="E374" s="19">
        <v>4158</v>
      </c>
      <c r="F374" s="20">
        <v>4158</v>
      </c>
      <c r="G374" s="8">
        <f>VLOOKUP($B374,'County Pop Forecast'!$I$4:$N$72,2,FALSE)</f>
        <v>5.5763784226974256E-3</v>
      </c>
      <c r="H374" s="8">
        <f>VLOOKUP($B374,'County Pop Forecast'!$I$4:$N$72,3,FALSE)</f>
        <v>3.8403288501887012E-3</v>
      </c>
      <c r="I374" s="8">
        <f>VLOOKUP($B374,'County Pop Forecast'!$I$4:$N$72,4,FALSE)</f>
        <v>2.6576046222690497E-3</v>
      </c>
      <c r="J374" s="8">
        <f>VLOOKUP($B374,'County Pop Forecast'!$I$4:$N$72,5,FALSE)</f>
        <v>1.9729583307706022E-3</v>
      </c>
      <c r="K374" s="8">
        <f>VLOOKUP($B374,'County Pop Forecast'!$I$4:$N$72,6,FALSE)</f>
        <v>1.5598731396455623E-3</v>
      </c>
      <c r="M374">
        <f t="shared" si="47"/>
        <v>18</v>
      </c>
    </row>
    <row r="375" spans="1:13" x14ac:dyDescent="0.25">
      <c r="A375" t="s">
        <v>557</v>
      </c>
      <c r="B375" t="s">
        <v>458</v>
      </c>
      <c r="C375" t="s">
        <v>331</v>
      </c>
      <c r="D375" t="str">
        <f t="shared" si="49"/>
        <v>Indian Shores - Pinellas County</v>
      </c>
      <c r="E375" s="19">
        <v>1479</v>
      </c>
      <c r="F375" s="20">
        <v>1479</v>
      </c>
      <c r="G375" s="8">
        <f>VLOOKUP($B375,'County Pop Forecast'!$I$4:$N$72,2,FALSE)</f>
        <v>5.5763784226974256E-3</v>
      </c>
      <c r="H375" s="8">
        <f>VLOOKUP($B375,'County Pop Forecast'!$I$4:$N$72,3,FALSE)</f>
        <v>3.8403288501887012E-3</v>
      </c>
      <c r="I375" s="8">
        <f>VLOOKUP($B375,'County Pop Forecast'!$I$4:$N$72,4,FALSE)</f>
        <v>2.6576046222690497E-3</v>
      </c>
      <c r="J375" s="8">
        <f>VLOOKUP($B375,'County Pop Forecast'!$I$4:$N$72,5,FALSE)</f>
        <v>1.9729583307706022E-3</v>
      </c>
      <c r="K375" s="8">
        <f>VLOOKUP($B375,'County Pop Forecast'!$I$4:$N$72,6,FALSE)</f>
        <v>1.5598731396455623E-3</v>
      </c>
      <c r="M375">
        <f t="shared" si="47"/>
        <v>13</v>
      </c>
    </row>
    <row r="376" spans="1:13" x14ac:dyDescent="0.25">
      <c r="A376" t="s">
        <v>557</v>
      </c>
      <c r="B376" t="s">
        <v>458</v>
      </c>
      <c r="C376" t="s">
        <v>332</v>
      </c>
      <c r="D376" t="str">
        <f t="shared" si="49"/>
        <v>Kenneth City - Pinellas County</v>
      </c>
      <c r="E376" s="19">
        <v>5145</v>
      </c>
      <c r="F376" s="20">
        <v>5145</v>
      </c>
      <c r="G376" s="8">
        <f>VLOOKUP($B376,'County Pop Forecast'!$I$4:$N$72,2,FALSE)</f>
        <v>5.5763784226974256E-3</v>
      </c>
      <c r="H376" s="8">
        <f>VLOOKUP($B376,'County Pop Forecast'!$I$4:$N$72,3,FALSE)</f>
        <v>3.8403288501887012E-3</v>
      </c>
      <c r="I376" s="8">
        <f>VLOOKUP($B376,'County Pop Forecast'!$I$4:$N$72,4,FALSE)</f>
        <v>2.6576046222690497E-3</v>
      </c>
      <c r="J376" s="8">
        <f>VLOOKUP($B376,'County Pop Forecast'!$I$4:$N$72,5,FALSE)</f>
        <v>1.9729583307706022E-3</v>
      </c>
      <c r="K376" s="8">
        <f>VLOOKUP($B376,'County Pop Forecast'!$I$4:$N$72,6,FALSE)</f>
        <v>1.5598731396455623E-3</v>
      </c>
      <c r="M376">
        <f t="shared" si="47"/>
        <v>12</v>
      </c>
    </row>
    <row r="377" spans="1:13" x14ac:dyDescent="0.25">
      <c r="A377" t="s">
        <v>557</v>
      </c>
      <c r="B377" t="s">
        <v>458</v>
      </c>
      <c r="C377" t="s">
        <v>333</v>
      </c>
      <c r="D377" t="str">
        <f t="shared" si="49"/>
        <v>Largo - Pinellas County</v>
      </c>
      <c r="E377" s="19">
        <v>84574</v>
      </c>
      <c r="F377" s="20">
        <v>84574</v>
      </c>
      <c r="G377" s="8">
        <f>VLOOKUP($B377,'County Pop Forecast'!$I$4:$N$72,2,FALSE)</f>
        <v>5.5763784226974256E-3</v>
      </c>
      <c r="H377" s="8">
        <f>VLOOKUP($B377,'County Pop Forecast'!$I$4:$N$72,3,FALSE)</f>
        <v>3.8403288501887012E-3</v>
      </c>
      <c r="I377" s="8">
        <f>VLOOKUP($B377,'County Pop Forecast'!$I$4:$N$72,4,FALSE)</f>
        <v>2.6576046222690497E-3</v>
      </c>
      <c r="J377" s="8">
        <f>VLOOKUP($B377,'County Pop Forecast'!$I$4:$N$72,5,FALSE)</f>
        <v>1.9729583307706022E-3</v>
      </c>
      <c r="K377" s="8">
        <f>VLOOKUP($B377,'County Pop Forecast'!$I$4:$N$72,6,FALSE)</f>
        <v>1.5598731396455623E-3</v>
      </c>
      <c r="M377">
        <f t="shared" si="47"/>
        <v>5</v>
      </c>
    </row>
    <row r="378" spans="1:13" x14ac:dyDescent="0.25">
      <c r="A378" t="s">
        <v>557</v>
      </c>
      <c r="B378" t="s">
        <v>458</v>
      </c>
      <c r="C378" t="s">
        <v>334</v>
      </c>
      <c r="D378" t="str">
        <f t="shared" si="49"/>
        <v>Madeira Beach - Pinellas County</v>
      </c>
      <c r="E378" s="19">
        <v>4447</v>
      </c>
      <c r="F378" s="20">
        <v>4447</v>
      </c>
      <c r="G378" s="8">
        <f>VLOOKUP($B378,'County Pop Forecast'!$I$4:$N$72,2,FALSE)</f>
        <v>5.5763784226974256E-3</v>
      </c>
      <c r="H378" s="8">
        <f>VLOOKUP($B378,'County Pop Forecast'!$I$4:$N$72,3,FALSE)</f>
        <v>3.8403288501887012E-3</v>
      </c>
      <c r="I378" s="8">
        <f>VLOOKUP($B378,'County Pop Forecast'!$I$4:$N$72,4,FALSE)</f>
        <v>2.6576046222690497E-3</v>
      </c>
      <c r="J378" s="8">
        <f>VLOOKUP($B378,'County Pop Forecast'!$I$4:$N$72,5,FALSE)</f>
        <v>1.9729583307706022E-3</v>
      </c>
      <c r="K378" s="8">
        <f>VLOOKUP($B378,'County Pop Forecast'!$I$4:$N$72,6,FALSE)</f>
        <v>1.5598731396455623E-3</v>
      </c>
      <c r="M378">
        <f t="shared" si="47"/>
        <v>13</v>
      </c>
    </row>
    <row r="379" spans="1:13" x14ac:dyDescent="0.25">
      <c r="A379" t="s">
        <v>557</v>
      </c>
      <c r="B379" t="s">
        <v>458</v>
      </c>
      <c r="C379" t="s">
        <v>335</v>
      </c>
      <c r="D379" t="str">
        <f t="shared" si="49"/>
        <v>North Redington Beach - Pinellas County</v>
      </c>
      <c r="E379" s="19">
        <v>1531</v>
      </c>
      <c r="F379" s="20">
        <v>1531</v>
      </c>
      <c r="G379" s="8">
        <f>VLOOKUP($B379,'County Pop Forecast'!$I$4:$N$72,2,FALSE)</f>
        <v>5.5763784226974256E-3</v>
      </c>
      <c r="H379" s="8">
        <f>VLOOKUP($B379,'County Pop Forecast'!$I$4:$N$72,3,FALSE)</f>
        <v>3.8403288501887012E-3</v>
      </c>
      <c r="I379" s="8">
        <f>VLOOKUP($B379,'County Pop Forecast'!$I$4:$N$72,4,FALSE)</f>
        <v>2.6576046222690497E-3</v>
      </c>
      <c r="J379" s="8">
        <f>VLOOKUP($B379,'County Pop Forecast'!$I$4:$N$72,5,FALSE)</f>
        <v>1.9729583307706022E-3</v>
      </c>
      <c r="K379" s="8">
        <f>VLOOKUP($B379,'County Pop Forecast'!$I$4:$N$72,6,FALSE)</f>
        <v>1.5598731396455623E-3</v>
      </c>
      <c r="M379">
        <f t="shared" si="47"/>
        <v>21</v>
      </c>
    </row>
    <row r="380" spans="1:13" x14ac:dyDescent="0.25">
      <c r="A380" t="s">
        <v>557</v>
      </c>
      <c r="B380" t="s">
        <v>458</v>
      </c>
      <c r="C380" t="s">
        <v>336</v>
      </c>
      <c r="D380" t="str">
        <f t="shared" si="49"/>
        <v>Oldsmar - Pinellas County</v>
      </c>
      <c r="E380" s="19">
        <v>14998</v>
      </c>
      <c r="F380" s="20">
        <v>14998</v>
      </c>
      <c r="G380" s="8">
        <f>VLOOKUP($B380,'County Pop Forecast'!$I$4:$N$72,2,FALSE)</f>
        <v>5.5763784226974256E-3</v>
      </c>
      <c r="H380" s="8">
        <f>VLOOKUP($B380,'County Pop Forecast'!$I$4:$N$72,3,FALSE)</f>
        <v>3.8403288501887012E-3</v>
      </c>
      <c r="I380" s="8">
        <f>VLOOKUP($B380,'County Pop Forecast'!$I$4:$N$72,4,FALSE)</f>
        <v>2.6576046222690497E-3</v>
      </c>
      <c r="J380" s="8">
        <f>VLOOKUP($B380,'County Pop Forecast'!$I$4:$N$72,5,FALSE)</f>
        <v>1.9729583307706022E-3</v>
      </c>
      <c r="K380" s="8">
        <f>VLOOKUP($B380,'County Pop Forecast'!$I$4:$N$72,6,FALSE)</f>
        <v>1.5598731396455623E-3</v>
      </c>
      <c r="M380">
        <f t="shared" si="47"/>
        <v>7</v>
      </c>
    </row>
    <row r="381" spans="1:13" x14ac:dyDescent="0.25">
      <c r="A381" t="s">
        <v>557</v>
      </c>
      <c r="B381" t="s">
        <v>458</v>
      </c>
      <c r="C381" t="s">
        <v>337</v>
      </c>
      <c r="D381" t="str">
        <f t="shared" si="49"/>
        <v>Pinellas Park - Pinellas County</v>
      </c>
      <c r="E381" s="19">
        <v>54202</v>
      </c>
      <c r="F381" s="20">
        <v>54202</v>
      </c>
      <c r="G381" s="8">
        <f>VLOOKUP($B381,'County Pop Forecast'!$I$4:$N$72,2,FALSE)</f>
        <v>5.5763784226974256E-3</v>
      </c>
      <c r="H381" s="8">
        <f>VLOOKUP($B381,'County Pop Forecast'!$I$4:$N$72,3,FALSE)</f>
        <v>3.8403288501887012E-3</v>
      </c>
      <c r="I381" s="8">
        <f>VLOOKUP($B381,'County Pop Forecast'!$I$4:$N$72,4,FALSE)</f>
        <v>2.6576046222690497E-3</v>
      </c>
      <c r="J381" s="8">
        <f>VLOOKUP($B381,'County Pop Forecast'!$I$4:$N$72,5,FALSE)</f>
        <v>1.9729583307706022E-3</v>
      </c>
      <c r="K381" s="8">
        <f>VLOOKUP($B381,'County Pop Forecast'!$I$4:$N$72,6,FALSE)</f>
        <v>1.5598731396455623E-3</v>
      </c>
      <c r="M381">
        <f t="shared" si="47"/>
        <v>13</v>
      </c>
    </row>
    <row r="382" spans="1:13" x14ac:dyDescent="0.25">
      <c r="A382" t="s">
        <v>557</v>
      </c>
      <c r="B382" t="s">
        <v>458</v>
      </c>
      <c r="C382" t="s">
        <v>338</v>
      </c>
      <c r="D382" t="str">
        <f t="shared" si="49"/>
        <v>Redington Beach - Pinellas County</v>
      </c>
      <c r="E382" s="19">
        <v>1507</v>
      </c>
      <c r="F382" s="20">
        <v>1507</v>
      </c>
      <c r="G382" s="8">
        <f>VLOOKUP($B382,'County Pop Forecast'!$I$4:$N$72,2,FALSE)</f>
        <v>5.5763784226974256E-3</v>
      </c>
      <c r="H382" s="8">
        <f>VLOOKUP($B382,'County Pop Forecast'!$I$4:$N$72,3,FALSE)</f>
        <v>3.8403288501887012E-3</v>
      </c>
      <c r="I382" s="8">
        <f>VLOOKUP($B382,'County Pop Forecast'!$I$4:$N$72,4,FALSE)</f>
        <v>2.6576046222690497E-3</v>
      </c>
      <c r="J382" s="8">
        <f>VLOOKUP($B382,'County Pop Forecast'!$I$4:$N$72,5,FALSE)</f>
        <v>1.9729583307706022E-3</v>
      </c>
      <c r="K382" s="8">
        <f>VLOOKUP($B382,'County Pop Forecast'!$I$4:$N$72,6,FALSE)</f>
        <v>1.5598731396455623E-3</v>
      </c>
      <c r="M382">
        <f t="shared" si="47"/>
        <v>15</v>
      </c>
    </row>
    <row r="383" spans="1:13" x14ac:dyDescent="0.25">
      <c r="A383" t="s">
        <v>557</v>
      </c>
      <c r="B383" t="s">
        <v>458</v>
      </c>
      <c r="C383" t="s">
        <v>339</v>
      </c>
      <c r="D383" t="str">
        <f t="shared" si="49"/>
        <v>Redington Shores - Pinellas County</v>
      </c>
      <c r="E383" s="19">
        <v>2182</v>
      </c>
      <c r="F383" s="20">
        <v>2182</v>
      </c>
      <c r="G383" s="8">
        <f>VLOOKUP($B383,'County Pop Forecast'!$I$4:$N$72,2,FALSE)</f>
        <v>5.5763784226974256E-3</v>
      </c>
      <c r="H383" s="8">
        <f>VLOOKUP($B383,'County Pop Forecast'!$I$4:$N$72,3,FALSE)</f>
        <v>3.8403288501887012E-3</v>
      </c>
      <c r="I383" s="8">
        <f>VLOOKUP($B383,'County Pop Forecast'!$I$4:$N$72,4,FALSE)</f>
        <v>2.6576046222690497E-3</v>
      </c>
      <c r="J383" s="8">
        <f>VLOOKUP($B383,'County Pop Forecast'!$I$4:$N$72,5,FALSE)</f>
        <v>1.9729583307706022E-3</v>
      </c>
      <c r="K383" s="8">
        <f>VLOOKUP($B383,'County Pop Forecast'!$I$4:$N$72,6,FALSE)</f>
        <v>1.5598731396455623E-3</v>
      </c>
      <c r="M383">
        <f t="shared" si="47"/>
        <v>16</v>
      </c>
    </row>
    <row r="384" spans="1:13" x14ac:dyDescent="0.25">
      <c r="A384" t="s">
        <v>557</v>
      </c>
      <c r="B384" t="s">
        <v>458</v>
      </c>
      <c r="C384" t="s">
        <v>340</v>
      </c>
      <c r="D384" t="str">
        <f t="shared" si="49"/>
        <v>Safety Harbor - Pinellas County</v>
      </c>
      <c r="E384" s="19">
        <v>17696</v>
      </c>
      <c r="F384" s="20">
        <v>17690</v>
      </c>
      <c r="G384" s="8">
        <f>VLOOKUP($B384,'County Pop Forecast'!$I$4:$N$72,2,FALSE)</f>
        <v>5.5763784226974256E-3</v>
      </c>
      <c r="H384" s="8">
        <f>VLOOKUP($B384,'County Pop Forecast'!$I$4:$N$72,3,FALSE)</f>
        <v>3.8403288501887012E-3</v>
      </c>
      <c r="I384" s="8">
        <f>VLOOKUP($B384,'County Pop Forecast'!$I$4:$N$72,4,FALSE)</f>
        <v>2.6576046222690497E-3</v>
      </c>
      <c r="J384" s="8">
        <f>VLOOKUP($B384,'County Pop Forecast'!$I$4:$N$72,5,FALSE)</f>
        <v>1.9729583307706022E-3</v>
      </c>
      <c r="K384" s="8">
        <f>VLOOKUP($B384,'County Pop Forecast'!$I$4:$N$72,6,FALSE)</f>
        <v>1.5598731396455623E-3</v>
      </c>
      <c r="M384">
        <f t="shared" si="47"/>
        <v>13</v>
      </c>
    </row>
    <row r="385" spans="1:13" x14ac:dyDescent="0.25">
      <c r="A385" t="s">
        <v>557</v>
      </c>
      <c r="B385" t="s">
        <v>458</v>
      </c>
      <c r="C385" t="s">
        <v>341</v>
      </c>
      <c r="D385" t="str">
        <f t="shared" si="49"/>
        <v>St. Pete Beach - Pinellas County</v>
      </c>
      <c r="E385" s="19">
        <v>9531</v>
      </c>
      <c r="F385" s="20">
        <v>9531</v>
      </c>
      <c r="G385" s="8">
        <f>VLOOKUP($B385,'County Pop Forecast'!$I$4:$N$72,2,FALSE)</f>
        <v>5.5763784226974256E-3</v>
      </c>
      <c r="H385" s="8">
        <f>VLOOKUP($B385,'County Pop Forecast'!$I$4:$N$72,3,FALSE)</f>
        <v>3.8403288501887012E-3</v>
      </c>
      <c r="I385" s="8">
        <f>VLOOKUP($B385,'County Pop Forecast'!$I$4:$N$72,4,FALSE)</f>
        <v>2.6576046222690497E-3</v>
      </c>
      <c r="J385" s="8">
        <f>VLOOKUP($B385,'County Pop Forecast'!$I$4:$N$72,5,FALSE)</f>
        <v>1.9729583307706022E-3</v>
      </c>
      <c r="K385" s="8">
        <f>VLOOKUP($B385,'County Pop Forecast'!$I$4:$N$72,6,FALSE)</f>
        <v>1.5598731396455623E-3</v>
      </c>
      <c r="M385">
        <f t="shared" si="47"/>
        <v>14</v>
      </c>
    </row>
    <row r="386" spans="1:13" x14ac:dyDescent="0.25">
      <c r="A386" t="s">
        <v>557</v>
      </c>
      <c r="B386" t="s">
        <v>458</v>
      </c>
      <c r="C386" t="s">
        <v>342</v>
      </c>
      <c r="D386" t="str">
        <f t="shared" si="49"/>
        <v>St. Petersburg - Pinellas County</v>
      </c>
      <c r="E386" s="19">
        <v>271044</v>
      </c>
      <c r="F386" s="20">
        <v>270623</v>
      </c>
      <c r="G386" s="8">
        <f>VLOOKUP($B386,'County Pop Forecast'!$I$4:$N$72,2,FALSE)</f>
        <v>5.5763784226974256E-3</v>
      </c>
      <c r="H386" s="8">
        <f>VLOOKUP($B386,'County Pop Forecast'!$I$4:$N$72,3,FALSE)</f>
        <v>3.8403288501887012E-3</v>
      </c>
      <c r="I386" s="8">
        <f>VLOOKUP($B386,'County Pop Forecast'!$I$4:$N$72,4,FALSE)</f>
        <v>2.6576046222690497E-3</v>
      </c>
      <c r="J386" s="8">
        <f>VLOOKUP($B386,'County Pop Forecast'!$I$4:$N$72,5,FALSE)</f>
        <v>1.9729583307706022E-3</v>
      </c>
      <c r="K386" s="8">
        <f>VLOOKUP($B386,'County Pop Forecast'!$I$4:$N$72,6,FALSE)</f>
        <v>1.5598731396455623E-3</v>
      </c>
      <c r="M386">
        <f t="shared" si="47"/>
        <v>14</v>
      </c>
    </row>
    <row r="387" spans="1:13" x14ac:dyDescent="0.25">
      <c r="A387" t="s">
        <v>557</v>
      </c>
      <c r="B387" t="s">
        <v>458</v>
      </c>
      <c r="C387" t="s">
        <v>343</v>
      </c>
      <c r="D387" t="str">
        <f t="shared" si="49"/>
        <v>Seminole - Pinellas County</v>
      </c>
      <c r="E387" s="19">
        <v>19705</v>
      </c>
      <c r="F387" s="20">
        <v>19705</v>
      </c>
      <c r="G387" s="8">
        <f>VLOOKUP($B387,'County Pop Forecast'!$I$4:$N$72,2,FALSE)</f>
        <v>5.5763784226974256E-3</v>
      </c>
      <c r="H387" s="8">
        <f>VLOOKUP($B387,'County Pop Forecast'!$I$4:$N$72,3,FALSE)</f>
        <v>3.8403288501887012E-3</v>
      </c>
      <c r="I387" s="8">
        <f>VLOOKUP($B387,'County Pop Forecast'!$I$4:$N$72,4,FALSE)</f>
        <v>2.6576046222690497E-3</v>
      </c>
      <c r="J387" s="8">
        <f>VLOOKUP($B387,'County Pop Forecast'!$I$4:$N$72,5,FALSE)</f>
        <v>1.9729583307706022E-3</v>
      </c>
      <c r="K387" s="8">
        <f>VLOOKUP($B387,'County Pop Forecast'!$I$4:$N$72,6,FALSE)</f>
        <v>1.5598731396455623E-3</v>
      </c>
      <c r="M387">
        <f t="shared" si="47"/>
        <v>8</v>
      </c>
    </row>
    <row r="388" spans="1:13" x14ac:dyDescent="0.25">
      <c r="A388" t="s">
        <v>557</v>
      </c>
      <c r="B388" t="s">
        <v>458</v>
      </c>
      <c r="C388" t="s">
        <v>344</v>
      </c>
      <c r="D388" t="str">
        <f t="shared" si="49"/>
        <v>South Pasadena - Pinellas County</v>
      </c>
      <c r="E388" s="19">
        <v>5078</v>
      </c>
      <c r="F388" s="20">
        <v>5078</v>
      </c>
      <c r="G388" s="8">
        <f>VLOOKUP($B388,'County Pop Forecast'!$I$4:$N$72,2,FALSE)</f>
        <v>5.5763784226974256E-3</v>
      </c>
      <c r="H388" s="8">
        <f>VLOOKUP($B388,'County Pop Forecast'!$I$4:$N$72,3,FALSE)</f>
        <v>3.8403288501887012E-3</v>
      </c>
      <c r="I388" s="8">
        <f>VLOOKUP($B388,'County Pop Forecast'!$I$4:$N$72,4,FALSE)</f>
        <v>2.6576046222690497E-3</v>
      </c>
      <c r="J388" s="8">
        <f>VLOOKUP($B388,'County Pop Forecast'!$I$4:$N$72,5,FALSE)</f>
        <v>1.9729583307706022E-3</v>
      </c>
      <c r="K388" s="8">
        <f>VLOOKUP($B388,'County Pop Forecast'!$I$4:$N$72,6,FALSE)</f>
        <v>1.5598731396455623E-3</v>
      </c>
      <c r="M388">
        <f t="shared" si="47"/>
        <v>14</v>
      </c>
    </row>
    <row r="389" spans="1:13" x14ac:dyDescent="0.25">
      <c r="A389" t="s">
        <v>557</v>
      </c>
      <c r="B389" t="s">
        <v>458</v>
      </c>
      <c r="C389" t="s">
        <v>345</v>
      </c>
      <c r="D389" t="str">
        <f t="shared" si="49"/>
        <v>Tarpon Springs - Pinellas County</v>
      </c>
      <c r="E389" s="19">
        <v>25937</v>
      </c>
      <c r="F389" s="20">
        <v>25937</v>
      </c>
      <c r="G389" s="8">
        <f>VLOOKUP($B389,'County Pop Forecast'!$I$4:$N$72,2,FALSE)</f>
        <v>5.5763784226974256E-3</v>
      </c>
      <c r="H389" s="8">
        <f>VLOOKUP($B389,'County Pop Forecast'!$I$4:$N$72,3,FALSE)</f>
        <v>3.8403288501887012E-3</v>
      </c>
      <c r="I389" s="8">
        <f>VLOOKUP($B389,'County Pop Forecast'!$I$4:$N$72,4,FALSE)</f>
        <v>2.6576046222690497E-3</v>
      </c>
      <c r="J389" s="8">
        <f>VLOOKUP($B389,'County Pop Forecast'!$I$4:$N$72,5,FALSE)</f>
        <v>1.9729583307706022E-3</v>
      </c>
      <c r="K389" s="8">
        <f>VLOOKUP($B389,'County Pop Forecast'!$I$4:$N$72,6,FALSE)</f>
        <v>1.5598731396455623E-3</v>
      </c>
      <c r="M389">
        <f t="shared" ref="M389:M452" si="50">LEN(C389)</f>
        <v>14</v>
      </c>
    </row>
    <row r="390" spans="1:13" x14ac:dyDescent="0.25">
      <c r="A390" t="s">
        <v>557</v>
      </c>
      <c r="B390" t="s">
        <v>458</v>
      </c>
      <c r="C390" t="s">
        <v>346</v>
      </c>
      <c r="D390" t="str">
        <f t="shared" si="49"/>
        <v>Treasure Island - Pinellas County</v>
      </c>
      <c r="E390" s="19">
        <v>6930</v>
      </c>
      <c r="F390" s="20">
        <v>6930</v>
      </c>
      <c r="G390" s="8">
        <f>VLOOKUP($B390,'County Pop Forecast'!$I$4:$N$72,2,FALSE)</f>
        <v>5.5763784226974256E-3</v>
      </c>
      <c r="H390" s="8">
        <f>VLOOKUP($B390,'County Pop Forecast'!$I$4:$N$72,3,FALSE)</f>
        <v>3.8403288501887012E-3</v>
      </c>
      <c r="I390" s="8">
        <f>VLOOKUP($B390,'County Pop Forecast'!$I$4:$N$72,4,FALSE)</f>
        <v>2.6576046222690497E-3</v>
      </c>
      <c r="J390" s="8">
        <f>VLOOKUP($B390,'County Pop Forecast'!$I$4:$N$72,5,FALSE)</f>
        <v>1.9729583307706022E-3</v>
      </c>
      <c r="K390" s="8">
        <f>VLOOKUP($B390,'County Pop Forecast'!$I$4:$N$72,6,FALSE)</f>
        <v>1.5598731396455623E-3</v>
      </c>
      <c r="M390">
        <f t="shared" si="50"/>
        <v>15</v>
      </c>
    </row>
    <row r="391" spans="1:13" x14ac:dyDescent="0.25">
      <c r="A391" s="2" t="s">
        <v>544</v>
      </c>
      <c r="B391" t="s">
        <v>458</v>
      </c>
      <c r="C391" t="s">
        <v>527</v>
      </c>
      <c r="D391" t="str">
        <f>C391</f>
        <v>Unincorporated Pinellas County</v>
      </c>
      <c r="E391" s="19">
        <v>277494</v>
      </c>
      <c r="F391" s="20">
        <v>277059</v>
      </c>
      <c r="G391" s="8">
        <f>VLOOKUP($B391,'County Pop Forecast'!$I$4:$N$72,2,FALSE)</f>
        <v>5.5763784226974256E-3</v>
      </c>
      <c r="H391" s="8">
        <f>VLOOKUP($B391,'County Pop Forecast'!$I$4:$N$72,3,FALSE)</f>
        <v>3.8403288501887012E-3</v>
      </c>
      <c r="I391" s="8">
        <f>VLOOKUP($B391,'County Pop Forecast'!$I$4:$N$72,4,FALSE)</f>
        <v>2.6576046222690497E-3</v>
      </c>
      <c r="J391" s="8">
        <f>VLOOKUP($B391,'County Pop Forecast'!$I$4:$N$72,5,FALSE)</f>
        <v>1.9729583307706022E-3</v>
      </c>
      <c r="K391" s="8">
        <f>VLOOKUP($B391,'County Pop Forecast'!$I$4:$N$72,6,FALSE)</f>
        <v>1.5598731396455623E-3</v>
      </c>
      <c r="M391">
        <f t="shared" si="50"/>
        <v>30</v>
      </c>
    </row>
    <row r="392" spans="1:13" x14ac:dyDescent="0.25">
      <c r="A392" t="s">
        <v>557</v>
      </c>
      <c r="B392" t="s">
        <v>347</v>
      </c>
      <c r="C392" t="s">
        <v>348</v>
      </c>
      <c r="D392" t="str">
        <f t="shared" ref="D392:D408" si="51">C392&amp;" - "&amp;B392</f>
        <v>Auburndale - Polk County</v>
      </c>
      <c r="E392" s="19">
        <v>17120</v>
      </c>
      <c r="F392" s="20">
        <v>17120</v>
      </c>
      <c r="G392" s="8">
        <f>VLOOKUP($B392,'County Pop Forecast'!$I$4:$N$72,2,FALSE)</f>
        <v>1.83481879424503E-2</v>
      </c>
      <c r="H392" s="8">
        <f>VLOOKUP($B392,'County Pop Forecast'!$I$4:$N$72,3,FALSE)</f>
        <v>1.4161856903196934E-2</v>
      </c>
      <c r="I392" s="8">
        <f>VLOOKUP($B392,'County Pop Forecast'!$I$4:$N$72,4,FALSE)</f>
        <v>1.1213532446418206E-2</v>
      </c>
      <c r="J392" s="8">
        <f>VLOOKUP($B392,'County Pop Forecast'!$I$4:$N$72,5,FALSE)</f>
        <v>9.0532873543958114E-3</v>
      </c>
      <c r="K392" s="8">
        <f>VLOOKUP($B392,'County Pop Forecast'!$I$4:$N$72,6,FALSE)</f>
        <v>7.7242265373740349E-3</v>
      </c>
      <c r="M392">
        <f t="shared" si="50"/>
        <v>10</v>
      </c>
    </row>
    <row r="393" spans="1:13" x14ac:dyDescent="0.25">
      <c r="A393" t="s">
        <v>557</v>
      </c>
      <c r="B393" t="s">
        <v>347</v>
      </c>
      <c r="C393" t="s">
        <v>349</v>
      </c>
      <c r="D393" t="str">
        <f t="shared" si="51"/>
        <v>Bartow - Polk County</v>
      </c>
      <c r="E393" s="19">
        <v>20757</v>
      </c>
      <c r="F393" s="20">
        <v>20601</v>
      </c>
      <c r="G393" s="8">
        <f>VLOOKUP($B393,'County Pop Forecast'!$I$4:$N$72,2,FALSE)</f>
        <v>1.83481879424503E-2</v>
      </c>
      <c r="H393" s="8">
        <f>VLOOKUP($B393,'County Pop Forecast'!$I$4:$N$72,3,FALSE)</f>
        <v>1.4161856903196934E-2</v>
      </c>
      <c r="I393" s="8">
        <f>VLOOKUP($B393,'County Pop Forecast'!$I$4:$N$72,4,FALSE)</f>
        <v>1.1213532446418206E-2</v>
      </c>
      <c r="J393" s="8">
        <f>VLOOKUP($B393,'County Pop Forecast'!$I$4:$N$72,5,FALSE)</f>
        <v>9.0532873543958114E-3</v>
      </c>
      <c r="K393" s="8">
        <f>VLOOKUP($B393,'County Pop Forecast'!$I$4:$N$72,6,FALSE)</f>
        <v>7.7242265373740349E-3</v>
      </c>
      <c r="M393">
        <f t="shared" si="50"/>
        <v>6</v>
      </c>
    </row>
    <row r="394" spans="1:13" x14ac:dyDescent="0.25">
      <c r="A394" t="s">
        <v>557</v>
      </c>
      <c r="B394" t="s">
        <v>347</v>
      </c>
      <c r="C394" t="s">
        <v>350</v>
      </c>
      <c r="D394" t="str">
        <f t="shared" si="51"/>
        <v>Davenport - Polk County</v>
      </c>
      <c r="E394" s="19">
        <v>7323</v>
      </c>
      <c r="F394" s="20">
        <v>7323</v>
      </c>
      <c r="G394" s="8">
        <f>VLOOKUP($B394,'County Pop Forecast'!$I$4:$N$72,2,FALSE)</f>
        <v>1.83481879424503E-2</v>
      </c>
      <c r="H394" s="8">
        <f>VLOOKUP($B394,'County Pop Forecast'!$I$4:$N$72,3,FALSE)</f>
        <v>1.4161856903196934E-2</v>
      </c>
      <c r="I394" s="8">
        <f>VLOOKUP($B394,'County Pop Forecast'!$I$4:$N$72,4,FALSE)</f>
        <v>1.1213532446418206E-2</v>
      </c>
      <c r="J394" s="8">
        <f>VLOOKUP($B394,'County Pop Forecast'!$I$4:$N$72,5,FALSE)</f>
        <v>9.0532873543958114E-3</v>
      </c>
      <c r="K394" s="8">
        <f>VLOOKUP($B394,'County Pop Forecast'!$I$4:$N$72,6,FALSE)</f>
        <v>7.7242265373740349E-3</v>
      </c>
      <c r="M394">
        <f t="shared" si="50"/>
        <v>9</v>
      </c>
    </row>
    <row r="395" spans="1:13" x14ac:dyDescent="0.25">
      <c r="A395" t="s">
        <v>557</v>
      </c>
      <c r="B395" t="s">
        <v>347</v>
      </c>
      <c r="C395" t="s">
        <v>351</v>
      </c>
      <c r="D395" t="str">
        <f t="shared" si="51"/>
        <v>Dundee - Polk County</v>
      </c>
      <c r="E395" s="19">
        <v>5159</v>
      </c>
      <c r="F395" s="20">
        <v>5159</v>
      </c>
      <c r="G395" s="8">
        <f>VLOOKUP($B395,'County Pop Forecast'!$I$4:$N$72,2,FALSE)</f>
        <v>1.83481879424503E-2</v>
      </c>
      <c r="H395" s="8">
        <f>VLOOKUP($B395,'County Pop Forecast'!$I$4:$N$72,3,FALSE)</f>
        <v>1.4161856903196934E-2</v>
      </c>
      <c r="I395" s="8">
        <f>VLOOKUP($B395,'County Pop Forecast'!$I$4:$N$72,4,FALSE)</f>
        <v>1.1213532446418206E-2</v>
      </c>
      <c r="J395" s="8">
        <f>VLOOKUP($B395,'County Pop Forecast'!$I$4:$N$72,5,FALSE)</f>
        <v>9.0532873543958114E-3</v>
      </c>
      <c r="K395" s="8">
        <f>VLOOKUP($B395,'County Pop Forecast'!$I$4:$N$72,6,FALSE)</f>
        <v>7.7242265373740349E-3</v>
      </c>
      <c r="M395">
        <f t="shared" si="50"/>
        <v>6</v>
      </c>
    </row>
    <row r="396" spans="1:13" x14ac:dyDescent="0.25">
      <c r="A396" t="s">
        <v>557</v>
      </c>
      <c r="B396" t="s">
        <v>347</v>
      </c>
      <c r="C396" t="s">
        <v>352</v>
      </c>
      <c r="D396" t="str">
        <f t="shared" si="51"/>
        <v>Eagle Lake - Polk County</v>
      </c>
      <c r="E396" s="19">
        <v>2785</v>
      </c>
      <c r="F396" s="20">
        <v>2785</v>
      </c>
      <c r="G396" s="8">
        <f>VLOOKUP($B396,'County Pop Forecast'!$I$4:$N$72,2,FALSE)</f>
        <v>1.83481879424503E-2</v>
      </c>
      <c r="H396" s="8">
        <f>VLOOKUP($B396,'County Pop Forecast'!$I$4:$N$72,3,FALSE)</f>
        <v>1.4161856903196934E-2</v>
      </c>
      <c r="I396" s="8">
        <f>VLOOKUP($B396,'County Pop Forecast'!$I$4:$N$72,4,FALSE)</f>
        <v>1.1213532446418206E-2</v>
      </c>
      <c r="J396" s="8">
        <f>VLOOKUP($B396,'County Pop Forecast'!$I$4:$N$72,5,FALSE)</f>
        <v>9.0532873543958114E-3</v>
      </c>
      <c r="K396" s="8">
        <f>VLOOKUP($B396,'County Pop Forecast'!$I$4:$N$72,6,FALSE)</f>
        <v>7.7242265373740349E-3</v>
      </c>
      <c r="M396">
        <f t="shared" si="50"/>
        <v>10</v>
      </c>
    </row>
    <row r="397" spans="1:13" x14ac:dyDescent="0.25">
      <c r="A397" t="s">
        <v>557</v>
      </c>
      <c r="B397" t="s">
        <v>347</v>
      </c>
      <c r="C397" t="s">
        <v>353</v>
      </c>
      <c r="D397" t="str">
        <f t="shared" si="51"/>
        <v>Fort Meade - Polk County</v>
      </c>
      <c r="E397" s="19">
        <v>5833</v>
      </c>
      <c r="F397" s="20">
        <v>5833</v>
      </c>
      <c r="G397" s="8">
        <f>VLOOKUP($B397,'County Pop Forecast'!$I$4:$N$72,2,FALSE)</f>
        <v>1.83481879424503E-2</v>
      </c>
      <c r="H397" s="8">
        <f>VLOOKUP($B397,'County Pop Forecast'!$I$4:$N$72,3,FALSE)</f>
        <v>1.4161856903196934E-2</v>
      </c>
      <c r="I397" s="8">
        <f>VLOOKUP($B397,'County Pop Forecast'!$I$4:$N$72,4,FALSE)</f>
        <v>1.1213532446418206E-2</v>
      </c>
      <c r="J397" s="8">
        <f>VLOOKUP($B397,'County Pop Forecast'!$I$4:$N$72,5,FALSE)</f>
        <v>9.0532873543958114E-3</v>
      </c>
      <c r="K397" s="8">
        <f>VLOOKUP($B397,'County Pop Forecast'!$I$4:$N$72,6,FALSE)</f>
        <v>7.7242265373740349E-3</v>
      </c>
      <c r="M397">
        <f t="shared" si="50"/>
        <v>10</v>
      </c>
    </row>
    <row r="398" spans="1:13" x14ac:dyDescent="0.25">
      <c r="A398" t="s">
        <v>557</v>
      </c>
      <c r="B398" t="s">
        <v>347</v>
      </c>
      <c r="C398" t="s">
        <v>354</v>
      </c>
      <c r="D398" t="str">
        <f t="shared" si="51"/>
        <v>Frostproof - Polk County</v>
      </c>
      <c r="E398" s="19">
        <v>3454</v>
      </c>
      <c r="F398" s="20">
        <v>3454</v>
      </c>
      <c r="G398" s="8">
        <f>VLOOKUP($B398,'County Pop Forecast'!$I$4:$N$72,2,FALSE)</f>
        <v>1.83481879424503E-2</v>
      </c>
      <c r="H398" s="8">
        <f>VLOOKUP($B398,'County Pop Forecast'!$I$4:$N$72,3,FALSE)</f>
        <v>1.4161856903196934E-2</v>
      </c>
      <c r="I398" s="8">
        <f>VLOOKUP($B398,'County Pop Forecast'!$I$4:$N$72,4,FALSE)</f>
        <v>1.1213532446418206E-2</v>
      </c>
      <c r="J398" s="8">
        <f>VLOOKUP($B398,'County Pop Forecast'!$I$4:$N$72,5,FALSE)</f>
        <v>9.0532873543958114E-3</v>
      </c>
      <c r="K398" s="8">
        <f>VLOOKUP($B398,'County Pop Forecast'!$I$4:$N$72,6,FALSE)</f>
        <v>7.7242265373740349E-3</v>
      </c>
      <c r="M398">
        <f t="shared" si="50"/>
        <v>10</v>
      </c>
    </row>
    <row r="399" spans="1:13" x14ac:dyDescent="0.25">
      <c r="A399" t="s">
        <v>557</v>
      </c>
      <c r="B399" t="s">
        <v>347</v>
      </c>
      <c r="C399" t="s">
        <v>528</v>
      </c>
      <c r="D399" t="str">
        <f t="shared" si="51"/>
        <v>Haines City - Polk County</v>
      </c>
      <c r="E399" s="19">
        <v>27268</v>
      </c>
      <c r="F399" s="20">
        <v>27268</v>
      </c>
      <c r="G399" s="8">
        <f>VLOOKUP($B399,'County Pop Forecast'!$I$4:$N$72,2,FALSE)</f>
        <v>1.83481879424503E-2</v>
      </c>
      <c r="H399" s="8">
        <f>VLOOKUP($B399,'County Pop Forecast'!$I$4:$N$72,3,FALSE)</f>
        <v>1.4161856903196934E-2</v>
      </c>
      <c r="I399" s="8">
        <f>VLOOKUP($B399,'County Pop Forecast'!$I$4:$N$72,4,FALSE)</f>
        <v>1.1213532446418206E-2</v>
      </c>
      <c r="J399" s="8">
        <f>VLOOKUP($B399,'County Pop Forecast'!$I$4:$N$72,5,FALSE)</f>
        <v>9.0532873543958114E-3</v>
      </c>
      <c r="K399" s="8">
        <f>VLOOKUP($B399,'County Pop Forecast'!$I$4:$N$72,6,FALSE)</f>
        <v>7.7242265373740349E-3</v>
      </c>
      <c r="M399">
        <f t="shared" si="50"/>
        <v>11</v>
      </c>
    </row>
    <row r="400" spans="1:13" x14ac:dyDescent="0.25">
      <c r="A400" t="s">
        <v>557</v>
      </c>
      <c r="B400" t="s">
        <v>347</v>
      </c>
      <c r="C400" t="s">
        <v>355</v>
      </c>
      <c r="D400" t="str">
        <f t="shared" si="51"/>
        <v>Highland Park - Polk County</v>
      </c>
      <c r="E400" s="19">
        <v>266</v>
      </c>
      <c r="F400" s="20">
        <v>266</v>
      </c>
      <c r="G400" s="8">
        <f>VLOOKUP($B400,'County Pop Forecast'!$I$4:$N$72,2,FALSE)</f>
        <v>1.83481879424503E-2</v>
      </c>
      <c r="H400" s="8">
        <f>VLOOKUP($B400,'County Pop Forecast'!$I$4:$N$72,3,FALSE)</f>
        <v>1.4161856903196934E-2</v>
      </c>
      <c r="I400" s="8">
        <f>VLOOKUP($B400,'County Pop Forecast'!$I$4:$N$72,4,FALSE)</f>
        <v>1.1213532446418206E-2</v>
      </c>
      <c r="J400" s="8">
        <f>VLOOKUP($B400,'County Pop Forecast'!$I$4:$N$72,5,FALSE)</f>
        <v>9.0532873543958114E-3</v>
      </c>
      <c r="K400" s="8">
        <f>VLOOKUP($B400,'County Pop Forecast'!$I$4:$N$72,6,FALSE)</f>
        <v>7.7242265373740349E-3</v>
      </c>
      <c r="M400">
        <f t="shared" si="50"/>
        <v>13</v>
      </c>
    </row>
    <row r="401" spans="1:13" x14ac:dyDescent="0.25">
      <c r="A401" t="s">
        <v>557</v>
      </c>
      <c r="B401" t="s">
        <v>347</v>
      </c>
      <c r="C401" t="s">
        <v>356</v>
      </c>
      <c r="D401" t="str">
        <f t="shared" si="51"/>
        <v>Hillcrest Heights - Polk County</v>
      </c>
      <c r="E401" s="19">
        <v>243</v>
      </c>
      <c r="F401" s="20">
        <v>243</v>
      </c>
      <c r="G401" s="8">
        <f>VLOOKUP($B401,'County Pop Forecast'!$I$4:$N$72,2,FALSE)</f>
        <v>1.83481879424503E-2</v>
      </c>
      <c r="H401" s="8">
        <f>VLOOKUP($B401,'County Pop Forecast'!$I$4:$N$72,3,FALSE)</f>
        <v>1.4161856903196934E-2</v>
      </c>
      <c r="I401" s="8">
        <f>VLOOKUP($B401,'County Pop Forecast'!$I$4:$N$72,4,FALSE)</f>
        <v>1.1213532446418206E-2</v>
      </c>
      <c r="J401" s="8">
        <f>VLOOKUP($B401,'County Pop Forecast'!$I$4:$N$72,5,FALSE)</f>
        <v>9.0532873543958114E-3</v>
      </c>
      <c r="K401" s="8">
        <f>VLOOKUP($B401,'County Pop Forecast'!$I$4:$N$72,6,FALSE)</f>
        <v>7.7242265373740349E-3</v>
      </c>
      <c r="M401">
        <f t="shared" si="50"/>
        <v>17</v>
      </c>
    </row>
    <row r="402" spans="1:13" x14ac:dyDescent="0.25">
      <c r="A402" t="s">
        <v>557</v>
      </c>
      <c r="B402" t="s">
        <v>347</v>
      </c>
      <c r="C402" t="s">
        <v>357</v>
      </c>
      <c r="D402" t="str">
        <f t="shared" si="51"/>
        <v>Lake Alfred - Polk County</v>
      </c>
      <c r="E402" s="19">
        <v>6351</v>
      </c>
      <c r="F402" s="20">
        <v>6351</v>
      </c>
      <c r="G402" s="8">
        <f>VLOOKUP($B402,'County Pop Forecast'!$I$4:$N$72,2,FALSE)</f>
        <v>1.83481879424503E-2</v>
      </c>
      <c r="H402" s="8">
        <f>VLOOKUP($B402,'County Pop Forecast'!$I$4:$N$72,3,FALSE)</f>
        <v>1.4161856903196934E-2</v>
      </c>
      <c r="I402" s="8">
        <f>VLOOKUP($B402,'County Pop Forecast'!$I$4:$N$72,4,FALSE)</f>
        <v>1.1213532446418206E-2</v>
      </c>
      <c r="J402" s="8">
        <f>VLOOKUP($B402,'County Pop Forecast'!$I$4:$N$72,5,FALSE)</f>
        <v>9.0532873543958114E-3</v>
      </c>
      <c r="K402" s="8">
        <f>VLOOKUP($B402,'County Pop Forecast'!$I$4:$N$72,6,FALSE)</f>
        <v>7.7242265373740349E-3</v>
      </c>
      <c r="M402">
        <f t="shared" si="50"/>
        <v>11</v>
      </c>
    </row>
    <row r="403" spans="1:13" x14ac:dyDescent="0.25">
      <c r="A403" t="s">
        <v>557</v>
      </c>
      <c r="B403" t="s">
        <v>347</v>
      </c>
      <c r="C403" t="s">
        <v>358</v>
      </c>
      <c r="D403" t="str">
        <f t="shared" si="51"/>
        <v>Lake Hamilton - Polk County</v>
      </c>
      <c r="E403" s="19">
        <v>1556</v>
      </c>
      <c r="F403" s="20">
        <v>1556</v>
      </c>
      <c r="G403" s="8">
        <f>VLOOKUP($B403,'County Pop Forecast'!$I$4:$N$72,2,FALSE)</f>
        <v>1.83481879424503E-2</v>
      </c>
      <c r="H403" s="8">
        <f>VLOOKUP($B403,'County Pop Forecast'!$I$4:$N$72,3,FALSE)</f>
        <v>1.4161856903196934E-2</v>
      </c>
      <c r="I403" s="8">
        <f>VLOOKUP($B403,'County Pop Forecast'!$I$4:$N$72,4,FALSE)</f>
        <v>1.1213532446418206E-2</v>
      </c>
      <c r="J403" s="8">
        <f>VLOOKUP($B403,'County Pop Forecast'!$I$4:$N$72,5,FALSE)</f>
        <v>9.0532873543958114E-3</v>
      </c>
      <c r="K403" s="8">
        <f>VLOOKUP($B403,'County Pop Forecast'!$I$4:$N$72,6,FALSE)</f>
        <v>7.7242265373740349E-3</v>
      </c>
      <c r="M403">
        <f t="shared" si="50"/>
        <v>13</v>
      </c>
    </row>
    <row r="404" spans="1:13" x14ac:dyDescent="0.25">
      <c r="A404" t="s">
        <v>557</v>
      </c>
      <c r="B404" t="s">
        <v>347</v>
      </c>
      <c r="C404" t="s">
        <v>359</v>
      </c>
      <c r="D404" t="str">
        <f t="shared" si="51"/>
        <v>Lakeland - Polk County</v>
      </c>
      <c r="E404" s="19">
        <v>109238</v>
      </c>
      <c r="F404" s="20">
        <v>109238</v>
      </c>
      <c r="G404" s="8">
        <f>VLOOKUP($B404,'County Pop Forecast'!$I$4:$N$72,2,FALSE)</f>
        <v>1.83481879424503E-2</v>
      </c>
      <c r="H404" s="8">
        <f>VLOOKUP($B404,'County Pop Forecast'!$I$4:$N$72,3,FALSE)</f>
        <v>1.4161856903196934E-2</v>
      </c>
      <c r="I404" s="8">
        <f>VLOOKUP($B404,'County Pop Forecast'!$I$4:$N$72,4,FALSE)</f>
        <v>1.1213532446418206E-2</v>
      </c>
      <c r="J404" s="8">
        <f>VLOOKUP($B404,'County Pop Forecast'!$I$4:$N$72,5,FALSE)</f>
        <v>9.0532873543958114E-3</v>
      </c>
      <c r="K404" s="8">
        <f>VLOOKUP($B404,'County Pop Forecast'!$I$4:$N$72,6,FALSE)</f>
        <v>7.7242265373740349E-3</v>
      </c>
      <c r="M404">
        <f t="shared" si="50"/>
        <v>8</v>
      </c>
    </row>
    <row r="405" spans="1:13" x14ac:dyDescent="0.25">
      <c r="A405" t="s">
        <v>557</v>
      </c>
      <c r="B405" t="s">
        <v>347</v>
      </c>
      <c r="C405" t="s">
        <v>360</v>
      </c>
      <c r="D405" t="str">
        <f t="shared" si="51"/>
        <v>Lake Wales - Polk County</v>
      </c>
      <c r="E405" s="19">
        <v>16386</v>
      </c>
      <c r="F405" s="20">
        <v>16386</v>
      </c>
      <c r="G405" s="8">
        <f>VLOOKUP($B405,'County Pop Forecast'!$I$4:$N$72,2,FALSE)</f>
        <v>1.83481879424503E-2</v>
      </c>
      <c r="H405" s="8">
        <f>VLOOKUP($B405,'County Pop Forecast'!$I$4:$N$72,3,FALSE)</f>
        <v>1.4161856903196934E-2</v>
      </c>
      <c r="I405" s="8">
        <f>VLOOKUP($B405,'County Pop Forecast'!$I$4:$N$72,4,FALSE)</f>
        <v>1.1213532446418206E-2</v>
      </c>
      <c r="J405" s="8">
        <f>VLOOKUP($B405,'County Pop Forecast'!$I$4:$N$72,5,FALSE)</f>
        <v>9.0532873543958114E-3</v>
      </c>
      <c r="K405" s="8">
        <f>VLOOKUP($B405,'County Pop Forecast'!$I$4:$N$72,6,FALSE)</f>
        <v>7.7242265373740349E-3</v>
      </c>
      <c r="M405">
        <f t="shared" si="50"/>
        <v>10</v>
      </c>
    </row>
    <row r="406" spans="1:13" x14ac:dyDescent="0.25">
      <c r="A406" t="s">
        <v>557</v>
      </c>
      <c r="B406" t="s">
        <v>347</v>
      </c>
      <c r="C406" t="s">
        <v>361</v>
      </c>
      <c r="D406" t="str">
        <f t="shared" si="51"/>
        <v>Mulberry - Polk County</v>
      </c>
      <c r="E406" s="19">
        <v>4100</v>
      </c>
      <c r="F406" s="20">
        <v>4100</v>
      </c>
      <c r="G406" s="8">
        <f>VLOOKUP($B406,'County Pop Forecast'!$I$4:$N$72,2,FALSE)</f>
        <v>1.83481879424503E-2</v>
      </c>
      <c r="H406" s="8">
        <f>VLOOKUP($B406,'County Pop Forecast'!$I$4:$N$72,3,FALSE)</f>
        <v>1.4161856903196934E-2</v>
      </c>
      <c r="I406" s="8">
        <f>VLOOKUP($B406,'County Pop Forecast'!$I$4:$N$72,4,FALSE)</f>
        <v>1.1213532446418206E-2</v>
      </c>
      <c r="J406" s="8">
        <f>VLOOKUP($B406,'County Pop Forecast'!$I$4:$N$72,5,FALSE)</f>
        <v>9.0532873543958114E-3</v>
      </c>
      <c r="K406" s="8">
        <f>VLOOKUP($B406,'County Pop Forecast'!$I$4:$N$72,6,FALSE)</f>
        <v>7.7242265373740349E-3</v>
      </c>
      <c r="M406">
        <f t="shared" si="50"/>
        <v>8</v>
      </c>
    </row>
    <row r="407" spans="1:13" x14ac:dyDescent="0.25">
      <c r="A407" t="s">
        <v>557</v>
      </c>
      <c r="B407" t="s">
        <v>347</v>
      </c>
      <c r="C407" t="s">
        <v>362</v>
      </c>
      <c r="D407" t="str">
        <f t="shared" si="51"/>
        <v>Polk City - Polk County</v>
      </c>
      <c r="E407" s="19">
        <v>2490</v>
      </c>
      <c r="F407" s="20">
        <v>2490</v>
      </c>
      <c r="G407" s="8">
        <f>VLOOKUP($B407,'County Pop Forecast'!$I$4:$N$72,2,FALSE)</f>
        <v>1.83481879424503E-2</v>
      </c>
      <c r="H407" s="8">
        <f>VLOOKUP($B407,'County Pop Forecast'!$I$4:$N$72,3,FALSE)</f>
        <v>1.4161856903196934E-2</v>
      </c>
      <c r="I407" s="8">
        <f>VLOOKUP($B407,'County Pop Forecast'!$I$4:$N$72,4,FALSE)</f>
        <v>1.1213532446418206E-2</v>
      </c>
      <c r="J407" s="8">
        <f>VLOOKUP($B407,'County Pop Forecast'!$I$4:$N$72,5,FALSE)</f>
        <v>9.0532873543958114E-3</v>
      </c>
      <c r="K407" s="8">
        <f>VLOOKUP($B407,'County Pop Forecast'!$I$4:$N$72,6,FALSE)</f>
        <v>7.7242265373740349E-3</v>
      </c>
      <c r="M407">
        <f t="shared" si="50"/>
        <v>9</v>
      </c>
    </row>
    <row r="408" spans="1:13" x14ac:dyDescent="0.25">
      <c r="A408" t="s">
        <v>557</v>
      </c>
      <c r="B408" t="s">
        <v>347</v>
      </c>
      <c r="C408" t="s">
        <v>363</v>
      </c>
      <c r="D408" t="str">
        <f t="shared" si="51"/>
        <v>Winter Haven - Polk County</v>
      </c>
      <c r="E408" s="19">
        <v>47044</v>
      </c>
      <c r="F408" s="20">
        <v>47044</v>
      </c>
      <c r="G408" s="8">
        <f>VLOOKUP($B408,'County Pop Forecast'!$I$4:$N$72,2,FALSE)</f>
        <v>1.83481879424503E-2</v>
      </c>
      <c r="H408" s="8">
        <f>VLOOKUP($B408,'County Pop Forecast'!$I$4:$N$72,3,FALSE)</f>
        <v>1.4161856903196934E-2</v>
      </c>
      <c r="I408" s="8">
        <f>VLOOKUP($B408,'County Pop Forecast'!$I$4:$N$72,4,FALSE)</f>
        <v>1.1213532446418206E-2</v>
      </c>
      <c r="J408" s="8">
        <f>VLOOKUP($B408,'County Pop Forecast'!$I$4:$N$72,5,FALSE)</f>
        <v>9.0532873543958114E-3</v>
      </c>
      <c r="K408" s="8">
        <f>VLOOKUP($B408,'County Pop Forecast'!$I$4:$N$72,6,FALSE)</f>
        <v>7.7242265373740349E-3</v>
      </c>
      <c r="M408">
        <f t="shared" si="50"/>
        <v>12</v>
      </c>
    </row>
    <row r="409" spans="1:13" x14ac:dyDescent="0.25">
      <c r="A409" s="2" t="s">
        <v>544</v>
      </c>
      <c r="B409" t="s">
        <v>347</v>
      </c>
      <c r="C409" t="s">
        <v>577</v>
      </c>
      <c r="D409" t="str">
        <f>C409</f>
        <v>Unincorporated Polk County</v>
      </c>
      <c r="E409" s="19">
        <v>437717</v>
      </c>
      <c r="F409" s="20">
        <v>434714</v>
      </c>
      <c r="G409" s="8">
        <f>VLOOKUP($B409,'County Pop Forecast'!$I$4:$N$72,2,FALSE)</f>
        <v>1.83481879424503E-2</v>
      </c>
      <c r="H409" s="8">
        <f>VLOOKUP($B409,'County Pop Forecast'!$I$4:$N$72,3,FALSE)</f>
        <v>1.4161856903196934E-2</v>
      </c>
      <c r="I409" s="8">
        <f>VLOOKUP($B409,'County Pop Forecast'!$I$4:$N$72,4,FALSE)</f>
        <v>1.1213532446418206E-2</v>
      </c>
      <c r="J409" s="8">
        <f>VLOOKUP($B409,'County Pop Forecast'!$I$4:$N$72,5,FALSE)</f>
        <v>9.0532873543958114E-3</v>
      </c>
      <c r="K409" s="8">
        <f>VLOOKUP($B409,'County Pop Forecast'!$I$4:$N$72,6,FALSE)</f>
        <v>7.7242265373740349E-3</v>
      </c>
      <c r="M409">
        <f t="shared" si="50"/>
        <v>26</v>
      </c>
    </row>
    <row r="410" spans="1:13" x14ac:dyDescent="0.25">
      <c r="A410" t="s">
        <v>557</v>
      </c>
      <c r="B410" t="s">
        <v>364</v>
      </c>
      <c r="C410" t="s">
        <v>365</v>
      </c>
      <c r="D410" t="str">
        <f t="shared" ref="D410:D414" si="52">C410&amp;" - "&amp;B410</f>
        <v>Crescent City - Putnam County</v>
      </c>
      <c r="E410" s="19">
        <v>1589</v>
      </c>
      <c r="F410" s="20">
        <v>1589</v>
      </c>
      <c r="G410" s="8">
        <f>VLOOKUP($B410,'County Pop Forecast'!$I$4:$N$72,2,FALSE)</f>
        <v>1.3581602967374096E-3</v>
      </c>
      <c r="H410" s="8">
        <f>VLOOKUP($B410,'County Pop Forecast'!$I$4:$N$72,3,FALSE)</f>
        <v>1.2551812228021042E-3</v>
      </c>
      <c r="I410" s="8">
        <f>VLOOKUP($B410,'County Pop Forecast'!$I$4:$N$72,4,FALSE)</f>
        <v>1.0794429151594898E-3</v>
      </c>
      <c r="J410" s="8">
        <f>VLOOKUP($B410,'County Pop Forecast'!$I$4:$N$72,5,FALSE)</f>
        <v>9.4367376052240104E-4</v>
      </c>
      <c r="K410" s="8">
        <f>VLOOKUP($B410,'County Pop Forecast'!$I$4:$N$72,6,FALSE)</f>
        <v>8.4943903507084251E-4</v>
      </c>
      <c r="M410">
        <f t="shared" si="50"/>
        <v>13</v>
      </c>
    </row>
    <row r="411" spans="1:13" x14ac:dyDescent="0.25">
      <c r="A411" t="s">
        <v>557</v>
      </c>
      <c r="B411" t="s">
        <v>364</v>
      </c>
      <c r="C411" t="s">
        <v>366</v>
      </c>
      <c r="D411" t="str">
        <f t="shared" si="52"/>
        <v>Interlachen - Putnam County</v>
      </c>
      <c r="E411" s="19">
        <v>1372</v>
      </c>
      <c r="F411" s="20">
        <v>1372</v>
      </c>
      <c r="G411" s="8">
        <f>VLOOKUP($B411,'County Pop Forecast'!$I$4:$N$72,2,FALSE)</f>
        <v>1.3581602967374096E-3</v>
      </c>
      <c r="H411" s="8">
        <f>VLOOKUP($B411,'County Pop Forecast'!$I$4:$N$72,3,FALSE)</f>
        <v>1.2551812228021042E-3</v>
      </c>
      <c r="I411" s="8">
        <f>VLOOKUP($B411,'County Pop Forecast'!$I$4:$N$72,4,FALSE)</f>
        <v>1.0794429151594898E-3</v>
      </c>
      <c r="J411" s="8">
        <f>VLOOKUP($B411,'County Pop Forecast'!$I$4:$N$72,5,FALSE)</f>
        <v>9.4367376052240104E-4</v>
      </c>
      <c r="K411" s="8">
        <f>VLOOKUP($B411,'County Pop Forecast'!$I$4:$N$72,6,FALSE)</f>
        <v>8.4943903507084251E-4</v>
      </c>
      <c r="M411">
        <f t="shared" si="50"/>
        <v>11</v>
      </c>
    </row>
    <row r="412" spans="1:13" x14ac:dyDescent="0.25">
      <c r="A412" t="s">
        <v>557</v>
      </c>
      <c r="B412" t="s">
        <v>364</v>
      </c>
      <c r="C412" t="s">
        <v>367</v>
      </c>
      <c r="D412" t="str">
        <f t="shared" si="52"/>
        <v>Palatka - Putnam County</v>
      </c>
      <c r="E412" s="19">
        <v>10770</v>
      </c>
      <c r="F412" s="20">
        <v>10770</v>
      </c>
      <c r="G412" s="8">
        <f>VLOOKUP($B412,'County Pop Forecast'!$I$4:$N$72,2,FALSE)</f>
        <v>1.3581602967374096E-3</v>
      </c>
      <c r="H412" s="8">
        <f>VLOOKUP($B412,'County Pop Forecast'!$I$4:$N$72,3,FALSE)</f>
        <v>1.2551812228021042E-3</v>
      </c>
      <c r="I412" s="8">
        <f>VLOOKUP($B412,'County Pop Forecast'!$I$4:$N$72,4,FALSE)</f>
        <v>1.0794429151594898E-3</v>
      </c>
      <c r="J412" s="8">
        <f>VLOOKUP($B412,'County Pop Forecast'!$I$4:$N$72,5,FALSE)</f>
        <v>9.4367376052240104E-4</v>
      </c>
      <c r="K412" s="8">
        <f>VLOOKUP($B412,'County Pop Forecast'!$I$4:$N$72,6,FALSE)</f>
        <v>8.4943903507084251E-4</v>
      </c>
      <c r="M412">
        <f t="shared" si="50"/>
        <v>7</v>
      </c>
    </row>
    <row r="413" spans="1:13" x14ac:dyDescent="0.25">
      <c r="A413" t="s">
        <v>557</v>
      </c>
      <c r="B413" t="s">
        <v>364</v>
      </c>
      <c r="C413" t="s">
        <v>368</v>
      </c>
      <c r="D413" t="str">
        <f t="shared" si="52"/>
        <v>Pomona Park - Putnam County</v>
      </c>
      <c r="E413" s="19">
        <v>883</v>
      </c>
      <c r="F413" s="20">
        <v>883</v>
      </c>
      <c r="G413" s="8">
        <f>VLOOKUP($B413,'County Pop Forecast'!$I$4:$N$72,2,FALSE)</f>
        <v>1.3581602967374096E-3</v>
      </c>
      <c r="H413" s="8">
        <f>VLOOKUP($B413,'County Pop Forecast'!$I$4:$N$72,3,FALSE)</f>
        <v>1.2551812228021042E-3</v>
      </c>
      <c r="I413" s="8">
        <f>VLOOKUP($B413,'County Pop Forecast'!$I$4:$N$72,4,FALSE)</f>
        <v>1.0794429151594898E-3</v>
      </c>
      <c r="J413" s="8">
        <f>VLOOKUP($B413,'County Pop Forecast'!$I$4:$N$72,5,FALSE)</f>
        <v>9.4367376052240104E-4</v>
      </c>
      <c r="K413" s="8">
        <f>VLOOKUP($B413,'County Pop Forecast'!$I$4:$N$72,6,FALSE)</f>
        <v>8.4943903507084251E-4</v>
      </c>
      <c r="M413">
        <f t="shared" si="50"/>
        <v>11</v>
      </c>
    </row>
    <row r="414" spans="1:13" x14ac:dyDescent="0.25">
      <c r="A414" t="s">
        <v>557</v>
      </c>
      <c r="B414" t="s">
        <v>364</v>
      </c>
      <c r="C414" t="s">
        <v>369</v>
      </c>
      <c r="D414" t="str">
        <f t="shared" si="52"/>
        <v>Welaka - Putnam County</v>
      </c>
      <c r="E414" s="19">
        <v>723</v>
      </c>
      <c r="F414" s="20">
        <v>723</v>
      </c>
      <c r="G414" s="8">
        <f>VLOOKUP($B414,'County Pop Forecast'!$I$4:$N$72,2,FALSE)</f>
        <v>1.3581602967374096E-3</v>
      </c>
      <c r="H414" s="8">
        <f>VLOOKUP($B414,'County Pop Forecast'!$I$4:$N$72,3,FALSE)</f>
        <v>1.2551812228021042E-3</v>
      </c>
      <c r="I414" s="8">
        <f>VLOOKUP($B414,'County Pop Forecast'!$I$4:$N$72,4,FALSE)</f>
        <v>1.0794429151594898E-3</v>
      </c>
      <c r="J414" s="8">
        <f>VLOOKUP($B414,'County Pop Forecast'!$I$4:$N$72,5,FALSE)</f>
        <v>9.4367376052240104E-4</v>
      </c>
      <c r="K414" s="8">
        <f>VLOOKUP($B414,'County Pop Forecast'!$I$4:$N$72,6,FALSE)</f>
        <v>8.4943903507084251E-4</v>
      </c>
      <c r="M414">
        <f t="shared" si="50"/>
        <v>6</v>
      </c>
    </row>
    <row r="415" spans="1:13" x14ac:dyDescent="0.25">
      <c r="A415" s="2" t="s">
        <v>544</v>
      </c>
      <c r="B415" t="s">
        <v>364</v>
      </c>
      <c r="C415" t="s">
        <v>529</v>
      </c>
      <c r="D415" t="str">
        <f>C415</f>
        <v>Unincorporated Putnam County</v>
      </c>
      <c r="E415" s="19">
        <v>58386</v>
      </c>
      <c r="F415" s="20">
        <v>57922</v>
      </c>
      <c r="G415" s="8">
        <f>VLOOKUP($B415,'County Pop Forecast'!$I$4:$N$72,2,FALSE)</f>
        <v>1.3581602967374096E-3</v>
      </c>
      <c r="H415" s="8">
        <f>VLOOKUP($B415,'County Pop Forecast'!$I$4:$N$72,3,FALSE)</f>
        <v>1.2551812228021042E-3</v>
      </c>
      <c r="I415" s="8">
        <f>VLOOKUP($B415,'County Pop Forecast'!$I$4:$N$72,4,FALSE)</f>
        <v>1.0794429151594898E-3</v>
      </c>
      <c r="J415" s="8">
        <f>VLOOKUP($B415,'County Pop Forecast'!$I$4:$N$72,5,FALSE)</f>
        <v>9.4367376052240104E-4</v>
      </c>
      <c r="K415" s="8">
        <f>VLOOKUP($B415,'County Pop Forecast'!$I$4:$N$72,6,FALSE)</f>
        <v>8.4943903507084251E-4</v>
      </c>
      <c r="M415">
        <f t="shared" si="50"/>
        <v>28</v>
      </c>
    </row>
    <row r="416" spans="1:13" x14ac:dyDescent="0.25">
      <c r="A416" t="s">
        <v>557</v>
      </c>
      <c r="B416" t="s">
        <v>370</v>
      </c>
      <c r="C416" t="s">
        <v>530</v>
      </c>
      <c r="D416" t="str">
        <f t="shared" ref="D416:D419" si="53">C416&amp;" - "&amp;B416</f>
        <v>Hastings - St. Johns County</v>
      </c>
      <c r="E416" s="19">
        <v>0</v>
      </c>
      <c r="F416" s="20">
        <v>0</v>
      </c>
      <c r="G416" s="8">
        <f>VLOOKUP($B416,'County Pop Forecast'!$I$4:$N$72,2,FALSE)</f>
        <v>3.0645875029111425E-2</v>
      </c>
      <c r="H416" s="8">
        <f>VLOOKUP($B416,'County Pop Forecast'!$I$4:$N$72,3,FALSE)</f>
        <v>2.2584246091274851E-2</v>
      </c>
      <c r="I416" s="8">
        <f>VLOOKUP($B416,'County Pop Forecast'!$I$4:$N$72,4,FALSE)</f>
        <v>1.7205988396359784E-2</v>
      </c>
      <c r="J416" s="8">
        <f>VLOOKUP($B416,'County Pop Forecast'!$I$4:$N$72,5,FALSE)</f>
        <v>1.4222242233641991E-2</v>
      </c>
      <c r="K416" s="8">
        <f>VLOOKUP($B416,'County Pop Forecast'!$I$4:$N$72,6,FALSE)</f>
        <v>1.2138732987660328E-2</v>
      </c>
      <c r="M416">
        <f t="shared" si="50"/>
        <v>8</v>
      </c>
    </row>
    <row r="417" spans="1:13" x14ac:dyDescent="0.25">
      <c r="A417" s="22" t="s">
        <v>557</v>
      </c>
      <c r="B417" s="22" t="s">
        <v>370</v>
      </c>
      <c r="C417" s="22" t="s">
        <v>103</v>
      </c>
      <c r="D417" t="str">
        <f t="shared" si="53"/>
        <v>Marineland (part) - St. Johns County</v>
      </c>
      <c r="E417" s="23">
        <v>2</v>
      </c>
      <c r="F417" s="24">
        <v>2</v>
      </c>
      <c r="G417" s="8">
        <f>VLOOKUP($B417,'County Pop Forecast'!$I$4:$N$72,2,FALSE)</f>
        <v>3.0645875029111425E-2</v>
      </c>
      <c r="H417" s="8">
        <f>VLOOKUP($B417,'County Pop Forecast'!$I$4:$N$72,3,FALSE)</f>
        <v>2.2584246091274851E-2</v>
      </c>
      <c r="I417" s="8">
        <f>VLOOKUP($B417,'County Pop Forecast'!$I$4:$N$72,4,FALSE)</f>
        <v>1.7205988396359784E-2</v>
      </c>
      <c r="J417" s="8">
        <f>VLOOKUP($B417,'County Pop Forecast'!$I$4:$N$72,5,FALSE)</f>
        <v>1.4222242233641991E-2</v>
      </c>
      <c r="K417" s="8">
        <f>VLOOKUP($B417,'County Pop Forecast'!$I$4:$N$72,6,FALSE)</f>
        <v>1.2138732987660328E-2</v>
      </c>
      <c r="M417">
        <f t="shared" si="50"/>
        <v>17</v>
      </c>
    </row>
    <row r="418" spans="1:13" x14ac:dyDescent="0.25">
      <c r="A418" t="s">
        <v>557</v>
      </c>
      <c r="B418" t="s">
        <v>370</v>
      </c>
      <c r="C418" t="s">
        <v>371</v>
      </c>
      <c r="D418" t="str">
        <f t="shared" si="53"/>
        <v>St. Augustine - St. Johns County</v>
      </c>
      <c r="E418" s="19">
        <v>15306</v>
      </c>
      <c r="F418" s="20">
        <v>15306</v>
      </c>
      <c r="G418" s="8">
        <f>VLOOKUP($B418,'County Pop Forecast'!$I$4:$N$72,2,FALSE)</f>
        <v>3.0645875029111425E-2</v>
      </c>
      <c r="H418" s="8">
        <f>VLOOKUP($B418,'County Pop Forecast'!$I$4:$N$72,3,FALSE)</f>
        <v>2.2584246091274851E-2</v>
      </c>
      <c r="I418" s="8">
        <f>VLOOKUP($B418,'County Pop Forecast'!$I$4:$N$72,4,FALSE)</f>
        <v>1.7205988396359784E-2</v>
      </c>
      <c r="J418" s="8">
        <f>VLOOKUP($B418,'County Pop Forecast'!$I$4:$N$72,5,FALSE)</f>
        <v>1.4222242233641991E-2</v>
      </c>
      <c r="K418" s="8">
        <f>VLOOKUP($B418,'County Pop Forecast'!$I$4:$N$72,6,FALSE)</f>
        <v>1.2138732987660328E-2</v>
      </c>
      <c r="M418">
        <f t="shared" si="50"/>
        <v>13</v>
      </c>
    </row>
    <row r="419" spans="1:13" x14ac:dyDescent="0.25">
      <c r="A419" t="s">
        <v>557</v>
      </c>
      <c r="B419" t="s">
        <v>370</v>
      </c>
      <c r="C419" t="s">
        <v>372</v>
      </c>
      <c r="D419" t="str">
        <f t="shared" si="53"/>
        <v>St. Augustine Beach - St. Johns County</v>
      </c>
      <c r="E419" s="19">
        <v>6852</v>
      </c>
      <c r="F419" s="20">
        <v>6852</v>
      </c>
      <c r="G419" s="8">
        <f>VLOOKUP($B419,'County Pop Forecast'!$I$4:$N$72,2,FALSE)</f>
        <v>3.0645875029111425E-2</v>
      </c>
      <c r="H419" s="8">
        <f>VLOOKUP($B419,'County Pop Forecast'!$I$4:$N$72,3,FALSE)</f>
        <v>2.2584246091274851E-2</v>
      </c>
      <c r="I419" s="8">
        <f>VLOOKUP($B419,'County Pop Forecast'!$I$4:$N$72,4,FALSE)</f>
        <v>1.7205988396359784E-2</v>
      </c>
      <c r="J419" s="8">
        <f>VLOOKUP($B419,'County Pop Forecast'!$I$4:$N$72,5,FALSE)</f>
        <v>1.4222242233641991E-2</v>
      </c>
      <c r="K419" s="8">
        <f>VLOOKUP($B419,'County Pop Forecast'!$I$4:$N$72,6,FALSE)</f>
        <v>1.2138732987660328E-2</v>
      </c>
      <c r="M419">
        <f t="shared" si="50"/>
        <v>19</v>
      </c>
    </row>
    <row r="420" spans="1:13" x14ac:dyDescent="0.25">
      <c r="A420" s="2" t="s">
        <v>544</v>
      </c>
      <c r="B420" t="s">
        <v>370</v>
      </c>
      <c r="C420" t="s">
        <v>531</v>
      </c>
      <c r="D420" t="str">
        <f>C420</f>
        <v>Unincorporated St. Johns County</v>
      </c>
      <c r="E420" s="19">
        <v>239740</v>
      </c>
      <c r="F420" s="20">
        <v>239602</v>
      </c>
      <c r="G420" s="8">
        <f>VLOOKUP($B420,'County Pop Forecast'!$I$4:$N$72,2,FALSE)</f>
        <v>3.0645875029111425E-2</v>
      </c>
      <c r="H420" s="8">
        <f>VLOOKUP($B420,'County Pop Forecast'!$I$4:$N$72,3,FALSE)</f>
        <v>2.2584246091274851E-2</v>
      </c>
      <c r="I420" s="8">
        <f>VLOOKUP($B420,'County Pop Forecast'!$I$4:$N$72,4,FALSE)</f>
        <v>1.7205988396359784E-2</v>
      </c>
      <c r="J420" s="8">
        <f>VLOOKUP($B420,'County Pop Forecast'!$I$4:$N$72,5,FALSE)</f>
        <v>1.4222242233641991E-2</v>
      </c>
      <c r="K420" s="8">
        <f>VLOOKUP($B420,'County Pop Forecast'!$I$4:$N$72,6,FALSE)</f>
        <v>1.2138732987660328E-2</v>
      </c>
      <c r="M420">
        <f t="shared" si="50"/>
        <v>31</v>
      </c>
    </row>
    <row r="421" spans="1:13" x14ac:dyDescent="0.25">
      <c r="A421" t="s">
        <v>557</v>
      </c>
      <c r="B421" t="s">
        <v>373</v>
      </c>
      <c r="C421" t="s">
        <v>374</v>
      </c>
      <c r="D421" t="str">
        <f t="shared" ref="D421:D423" si="54">C421&amp;" - "&amp;B421</f>
        <v>Fort Pierce - St. Lucie County</v>
      </c>
      <c r="E421" s="19">
        <v>44476</v>
      </c>
      <c r="F421" s="20">
        <v>44445</v>
      </c>
      <c r="G421" s="8">
        <f>VLOOKUP($B421,'County Pop Forecast'!$I$4:$N$72,2,FALSE)</f>
        <v>1.9973280689894679E-2</v>
      </c>
      <c r="H421" s="8">
        <f>VLOOKUP($B421,'County Pop Forecast'!$I$4:$N$72,3,FALSE)</f>
        <v>1.5814095953549989E-2</v>
      </c>
      <c r="I421" s="8">
        <f>VLOOKUP($B421,'County Pop Forecast'!$I$4:$N$72,4,FALSE)</f>
        <v>1.1508226718599524E-2</v>
      </c>
      <c r="J421" s="8">
        <f>VLOOKUP($B421,'County Pop Forecast'!$I$4:$N$72,5,FALSE)</f>
        <v>9.1414109534788679E-3</v>
      </c>
      <c r="K421" s="8">
        <f>VLOOKUP($B421,'County Pop Forecast'!$I$4:$N$72,6,FALSE)</f>
        <v>7.682773975424384E-3</v>
      </c>
      <c r="M421">
        <f t="shared" si="50"/>
        <v>11</v>
      </c>
    </row>
    <row r="422" spans="1:13" x14ac:dyDescent="0.25">
      <c r="A422" t="s">
        <v>557</v>
      </c>
      <c r="B422" t="s">
        <v>373</v>
      </c>
      <c r="C422" t="s">
        <v>375</v>
      </c>
      <c r="D422" t="str">
        <f t="shared" si="54"/>
        <v>Port St. Lucie - St. Lucie County</v>
      </c>
      <c r="E422" s="19">
        <v>202914</v>
      </c>
      <c r="F422" s="20">
        <v>202908</v>
      </c>
      <c r="G422" s="8">
        <f>VLOOKUP($B422,'County Pop Forecast'!$I$4:$N$72,2,FALSE)</f>
        <v>1.9973280689894679E-2</v>
      </c>
      <c r="H422" s="8">
        <f>VLOOKUP($B422,'County Pop Forecast'!$I$4:$N$72,3,FALSE)</f>
        <v>1.5814095953549989E-2</v>
      </c>
      <c r="I422" s="8">
        <f>VLOOKUP($B422,'County Pop Forecast'!$I$4:$N$72,4,FALSE)</f>
        <v>1.1508226718599524E-2</v>
      </c>
      <c r="J422" s="8">
        <f>VLOOKUP($B422,'County Pop Forecast'!$I$4:$N$72,5,FALSE)</f>
        <v>9.1414109534788679E-3</v>
      </c>
      <c r="K422" s="8">
        <f>VLOOKUP($B422,'County Pop Forecast'!$I$4:$N$72,6,FALSE)</f>
        <v>7.682773975424384E-3</v>
      </c>
      <c r="M422">
        <f t="shared" si="50"/>
        <v>14</v>
      </c>
    </row>
    <row r="423" spans="1:13" x14ac:dyDescent="0.25">
      <c r="A423" t="s">
        <v>557</v>
      </c>
      <c r="B423" t="s">
        <v>373</v>
      </c>
      <c r="C423" t="s">
        <v>376</v>
      </c>
      <c r="D423" t="str">
        <f t="shared" si="54"/>
        <v>St. Lucie Village - St. Lucie County</v>
      </c>
      <c r="E423" s="19">
        <v>661</v>
      </c>
      <c r="F423" s="20">
        <v>661</v>
      </c>
      <c r="G423" s="8">
        <f>VLOOKUP($B423,'County Pop Forecast'!$I$4:$N$72,2,FALSE)</f>
        <v>1.9973280689894679E-2</v>
      </c>
      <c r="H423" s="8">
        <f>VLOOKUP($B423,'County Pop Forecast'!$I$4:$N$72,3,FALSE)</f>
        <v>1.5814095953549989E-2</v>
      </c>
      <c r="I423" s="8">
        <f>VLOOKUP($B423,'County Pop Forecast'!$I$4:$N$72,4,FALSE)</f>
        <v>1.1508226718599524E-2</v>
      </c>
      <c r="J423" s="8">
        <f>VLOOKUP($B423,'County Pop Forecast'!$I$4:$N$72,5,FALSE)</f>
        <v>9.1414109534788679E-3</v>
      </c>
      <c r="K423" s="8">
        <f>VLOOKUP($B423,'County Pop Forecast'!$I$4:$N$72,6,FALSE)</f>
        <v>7.682773975424384E-3</v>
      </c>
      <c r="M423">
        <f t="shared" si="50"/>
        <v>17</v>
      </c>
    </row>
    <row r="424" spans="1:13" x14ac:dyDescent="0.25">
      <c r="A424" s="2" t="s">
        <v>544</v>
      </c>
      <c r="B424" t="s">
        <v>373</v>
      </c>
      <c r="C424" t="s">
        <v>532</v>
      </c>
      <c r="D424" t="str">
        <f>C424</f>
        <v>Unincorporated St. Lucie County</v>
      </c>
      <c r="E424" s="19">
        <v>74214</v>
      </c>
      <c r="F424" s="20">
        <v>74143</v>
      </c>
      <c r="G424" s="8">
        <f>VLOOKUP($B424,'County Pop Forecast'!$I$4:$N$72,2,FALSE)</f>
        <v>1.9973280689894679E-2</v>
      </c>
      <c r="H424" s="8">
        <f>VLOOKUP($B424,'County Pop Forecast'!$I$4:$N$72,3,FALSE)</f>
        <v>1.5814095953549989E-2</v>
      </c>
      <c r="I424" s="8">
        <f>VLOOKUP($B424,'County Pop Forecast'!$I$4:$N$72,4,FALSE)</f>
        <v>1.1508226718599524E-2</v>
      </c>
      <c r="J424" s="8">
        <f>VLOOKUP($B424,'County Pop Forecast'!$I$4:$N$72,5,FALSE)</f>
        <v>9.1414109534788679E-3</v>
      </c>
      <c r="K424" s="8">
        <f>VLOOKUP($B424,'County Pop Forecast'!$I$4:$N$72,6,FALSE)</f>
        <v>7.682773975424384E-3</v>
      </c>
      <c r="M424">
        <f t="shared" si="50"/>
        <v>31</v>
      </c>
    </row>
    <row r="425" spans="1:13" x14ac:dyDescent="0.25">
      <c r="A425" t="s">
        <v>557</v>
      </c>
      <c r="B425" t="s">
        <v>377</v>
      </c>
      <c r="C425" t="s">
        <v>378</v>
      </c>
      <c r="D425" t="str">
        <f t="shared" ref="D425:D427" si="55">C425&amp;" - "&amp;B425</f>
        <v>Gulf Breeze - Santa Rosa County</v>
      </c>
      <c r="E425" s="19">
        <v>5910</v>
      </c>
      <c r="F425" s="20">
        <v>5910</v>
      </c>
      <c r="G425" s="8">
        <f>VLOOKUP($B425,'County Pop Forecast'!$I$4:$N$72,2,FALSE)</f>
        <v>1.7908297379854332E-2</v>
      </c>
      <c r="H425" s="8">
        <f>VLOOKUP($B425,'County Pop Forecast'!$I$4:$N$72,3,FALSE)</f>
        <v>1.3639377199629932E-2</v>
      </c>
      <c r="I425" s="8">
        <f>VLOOKUP($B425,'County Pop Forecast'!$I$4:$N$72,4,FALSE)</f>
        <v>1.0796516649202781E-2</v>
      </c>
      <c r="J425" s="8">
        <f>VLOOKUP($B425,'County Pop Forecast'!$I$4:$N$72,5,FALSE)</f>
        <v>9.3197912259559423E-3</v>
      </c>
      <c r="K425" s="8">
        <f>VLOOKUP($B425,'County Pop Forecast'!$I$4:$N$72,6,FALSE)</f>
        <v>8.0922199105892823E-3</v>
      </c>
      <c r="M425">
        <f t="shared" si="50"/>
        <v>11</v>
      </c>
    </row>
    <row r="426" spans="1:13" x14ac:dyDescent="0.25">
      <c r="A426" t="s">
        <v>557</v>
      </c>
      <c r="B426" t="s">
        <v>377</v>
      </c>
      <c r="C426" t="s">
        <v>379</v>
      </c>
      <c r="D426" t="str">
        <f t="shared" si="55"/>
        <v>Jay - Santa Rosa County</v>
      </c>
      <c r="E426" s="19">
        <v>527</v>
      </c>
      <c r="F426" s="20">
        <v>527</v>
      </c>
      <c r="G426" s="8">
        <f>VLOOKUP($B426,'County Pop Forecast'!$I$4:$N$72,2,FALSE)</f>
        <v>1.7908297379854332E-2</v>
      </c>
      <c r="H426" s="8">
        <f>VLOOKUP($B426,'County Pop Forecast'!$I$4:$N$72,3,FALSE)</f>
        <v>1.3639377199629932E-2</v>
      </c>
      <c r="I426" s="8">
        <f>VLOOKUP($B426,'County Pop Forecast'!$I$4:$N$72,4,FALSE)</f>
        <v>1.0796516649202781E-2</v>
      </c>
      <c r="J426" s="8">
        <f>VLOOKUP($B426,'County Pop Forecast'!$I$4:$N$72,5,FALSE)</f>
        <v>9.3197912259559423E-3</v>
      </c>
      <c r="K426" s="8">
        <f>VLOOKUP($B426,'County Pop Forecast'!$I$4:$N$72,6,FALSE)</f>
        <v>8.0922199105892823E-3</v>
      </c>
      <c r="M426">
        <f t="shared" si="50"/>
        <v>3</v>
      </c>
    </row>
    <row r="427" spans="1:13" x14ac:dyDescent="0.25">
      <c r="A427" t="s">
        <v>557</v>
      </c>
      <c r="B427" t="s">
        <v>377</v>
      </c>
      <c r="C427" t="s">
        <v>380</v>
      </c>
      <c r="D427" t="str">
        <f t="shared" si="55"/>
        <v>Milton - Santa Rosa County</v>
      </c>
      <c r="E427" s="19">
        <v>10767</v>
      </c>
      <c r="F427" s="20">
        <v>10690</v>
      </c>
      <c r="G427" s="8">
        <f>VLOOKUP($B427,'County Pop Forecast'!$I$4:$N$72,2,FALSE)</f>
        <v>1.7908297379854332E-2</v>
      </c>
      <c r="H427" s="8">
        <f>VLOOKUP($B427,'County Pop Forecast'!$I$4:$N$72,3,FALSE)</f>
        <v>1.3639377199629932E-2</v>
      </c>
      <c r="I427" s="8">
        <f>VLOOKUP($B427,'County Pop Forecast'!$I$4:$N$72,4,FALSE)</f>
        <v>1.0796516649202781E-2</v>
      </c>
      <c r="J427" s="8">
        <f>VLOOKUP($B427,'County Pop Forecast'!$I$4:$N$72,5,FALSE)</f>
        <v>9.3197912259559423E-3</v>
      </c>
      <c r="K427" s="8">
        <f>VLOOKUP($B427,'County Pop Forecast'!$I$4:$N$72,6,FALSE)</f>
        <v>8.0922199105892823E-3</v>
      </c>
      <c r="M427">
        <f t="shared" si="50"/>
        <v>6</v>
      </c>
    </row>
    <row r="428" spans="1:13" x14ac:dyDescent="0.25">
      <c r="A428" s="2" t="s">
        <v>544</v>
      </c>
      <c r="B428" t="s">
        <v>377</v>
      </c>
      <c r="C428" t="s">
        <v>533</v>
      </c>
      <c r="D428" t="str">
        <f>C428</f>
        <v>Unincorporated Santa Rosa County</v>
      </c>
      <c r="E428" s="19">
        <v>167449</v>
      </c>
      <c r="F428" s="20">
        <v>162558</v>
      </c>
      <c r="G428" s="8">
        <f>VLOOKUP($B428,'County Pop Forecast'!$I$4:$N$72,2,FALSE)</f>
        <v>1.7908297379854332E-2</v>
      </c>
      <c r="H428" s="8">
        <f>VLOOKUP($B428,'County Pop Forecast'!$I$4:$N$72,3,FALSE)</f>
        <v>1.3639377199629932E-2</v>
      </c>
      <c r="I428" s="8">
        <f>VLOOKUP($B428,'County Pop Forecast'!$I$4:$N$72,4,FALSE)</f>
        <v>1.0796516649202781E-2</v>
      </c>
      <c r="J428" s="8">
        <f>VLOOKUP($B428,'County Pop Forecast'!$I$4:$N$72,5,FALSE)</f>
        <v>9.3197912259559423E-3</v>
      </c>
      <c r="K428" s="8">
        <f>VLOOKUP($B428,'County Pop Forecast'!$I$4:$N$72,6,FALSE)</f>
        <v>8.0922199105892823E-3</v>
      </c>
      <c r="M428">
        <f t="shared" si="50"/>
        <v>32</v>
      </c>
    </row>
    <row r="429" spans="1:13" x14ac:dyDescent="0.25">
      <c r="A429" s="22" t="s">
        <v>557</v>
      </c>
      <c r="B429" s="22" t="s">
        <v>381</v>
      </c>
      <c r="C429" s="22" t="s">
        <v>207</v>
      </c>
      <c r="D429" t="str">
        <f t="shared" ref="D429:D432" si="56">C429&amp;" - "&amp;B429</f>
        <v>Longboat Key (part) - Sarasota County</v>
      </c>
      <c r="E429" s="23">
        <v>4617</v>
      </c>
      <c r="F429" s="24">
        <v>4617</v>
      </c>
      <c r="G429" s="8">
        <f>VLOOKUP($B429,'County Pop Forecast'!$I$4:$N$72,2,FALSE)</f>
        <v>1.4736001716737057E-2</v>
      </c>
      <c r="H429" s="8">
        <f>VLOOKUP($B429,'County Pop Forecast'!$I$4:$N$72,3,FALSE)</f>
        <v>1.0797620160671428E-2</v>
      </c>
      <c r="I429" s="8">
        <f>VLOOKUP($B429,'County Pop Forecast'!$I$4:$N$72,4,FALSE)</f>
        <v>8.7642464004669129E-3</v>
      </c>
      <c r="J429" s="8">
        <f>VLOOKUP($B429,'County Pop Forecast'!$I$4:$N$72,5,FALSE)</f>
        <v>7.392541595194313E-3</v>
      </c>
      <c r="K429" s="8">
        <f>VLOOKUP($B429,'County Pop Forecast'!$I$4:$N$72,6,FALSE)</f>
        <v>6.4537033637466212E-3</v>
      </c>
      <c r="M429">
        <f t="shared" si="50"/>
        <v>19</v>
      </c>
    </row>
    <row r="430" spans="1:13" x14ac:dyDescent="0.25">
      <c r="A430" t="s">
        <v>557</v>
      </c>
      <c r="B430" t="s">
        <v>381</v>
      </c>
      <c r="C430" t="s">
        <v>382</v>
      </c>
      <c r="D430" t="str">
        <f t="shared" si="56"/>
        <v>North Port - Sarasota County</v>
      </c>
      <c r="E430" s="19">
        <v>77561</v>
      </c>
      <c r="F430" s="20">
        <v>77561</v>
      </c>
      <c r="G430" s="8">
        <f>VLOOKUP($B430,'County Pop Forecast'!$I$4:$N$72,2,FALSE)</f>
        <v>1.4736001716737057E-2</v>
      </c>
      <c r="H430" s="8">
        <f>VLOOKUP($B430,'County Pop Forecast'!$I$4:$N$72,3,FALSE)</f>
        <v>1.0797620160671428E-2</v>
      </c>
      <c r="I430" s="8">
        <f>VLOOKUP($B430,'County Pop Forecast'!$I$4:$N$72,4,FALSE)</f>
        <v>8.7642464004669129E-3</v>
      </c>
      <c r="J430" s="8">
        <f>VLOOKUP($B430,'County Pop Forecast'!$I$4:$N$72,5,FALSE)</f>
        <v>7.392541595194313E-3</v>
      </c>
      <c r="K430" s="8">
        <f>VLOOKUP($B430,'County Pop Forecast'!$I$4:$N$72,6,FALSE)</f>
        <v>6.4537033637466212E-3</v>
      </c>
      <c r="M430">
        <f t="shared" si="50"/>
        <v>10</v>
      </c>
    </row>
    <row r="431" spans="1:13" x14ac:dyDescent="0.25">
      <c r="A431" t="s">
        <v>557</v>
      </c>
      <c r="B431" t="s">
        <v>381</v>
      </c>
      <c r="C431" t="s">
        <v>383</v>
      </c>
      <c r="D431" t="str">
        <f t="shared" si="56"/>
        <v>Sarasota - Sarasota County</v>
      </c>
      <c r="E431" s="19">
        <v>57683</v>
      </c>
      <c r="F431" s="20">
        <v>57677</v>
      </c>
      <c r="G431" s="8">
        <f>VLOOKUP($B431,'County Pop Forecast'!$I$4:$N$72,2,FALSE)</f>
        <v>1.4736001716737057E-2</v>
      </c>
      <c r="H431" s="8">
        <f>VLOOKUP($B431,'County Pop Forecast'!$I$4:$N$72,3,FALSE)</f>
        <v>1.0797620160671428E-2</v>
      </c>
      <c r="I431" s="8">
        <f>VLOOKUP($B431,'County Pop Forecast'!$I$4:$N$72,4,FALSE)</f>
        <v>8.7642464004669129E-3</v>
      </c>
      <c r="J431" s="8">
        <f>VLOOKUP($B431,'County Pop Forecast'!$I$4:$N$72,5,FALSE)</f>
        <v>7.392541595194313E-3</v>
      </c>
      <c r="K431" s="8">
        <f>VLOOKUP($B431,'County Pop Forecast'!$I$4:$N$72,6,FALSE)</f>
        <v>6.4537033637466212E-3</v>
      </c>
      <c r="M431">
        <f t="shared" si="50"/>
        <v>8</v>
      </c>
    </row>
    <row r="432" spans="1:13" x14ac:dyDescent="0.25">
      <c r="A432" t="s">
        <v>557</v>
      </c>
      <c r="B432" t="s">
        <v>381</v>
      </c>
      <c r="C432" t="s">
        <v>384</v>
      </c>
      <c r="D432" t="str">
        <f t="shared" si="56"/>
        <v>Venice - Sarasota County</v>
      </c>
      <c r="E432" s="19">
        <v>24016</v>
      </c>
      <c r="F432" s="20">
        <v>24016</v>
      </c>
      <c r="G432" s="8">
        <f>VLOOKUP($B432,'County Pop Forecast'!$I$4:$N$72,2,FALSE)</f>
        <v>1.4736001716737057E-2</v>
      </c>
      <c r="H432" s="8">
        <f>VLOOKUP($B432,'County Pop Forecast'!$I$4:$N$72,3,FALSE)</f>
        <v>1.0797620160671428E-2</v>
      </c>
      <c r="I432" s="8">
        <f>VLOOKUP($B432,'County Pop Forecast'!$I$4:$N$72,4,FALSE)</f>
        <v>8.7642464004669129E-3</v>
      </c>
      <c r="J432" s="8">
        <f>VLOOKUP($B432,'County Pop Forecast'!$I$4:$N$72,5,FALSE)</f>
        <v>7.392541595194313E-3</v>
      </c>
      <c r="K432" s="8">
        <f>VLOOKUP($B432,'County Pop Forecast'!$I$4:$N$72,6,FALSE)</f>
        <v>6.4537033637466212E-3</v>
      </c>
      <c r="M432">
        <f t="shared" si="50"/>
        <v>6</v>
      </c>
    </row>
    <row r="433" spans="1:13" x14ac:dyDescent="0.25">
      <c r="A433" s="2" t="s">
        <v>544</v>
      </c>
      <c r="B433" t="s">
        <v>381</v>
      </c>
      <c r="C433" t="s">
        <v>534</v>
      </c>
      <c r="D433" t="str">
        <f>C433</f>
        <v>Unincorporated Sarasota County</v>
      </c>
      <c r="E433" s="19">
        <v>274939</v>
      </c>
      <c r="F433" s="20">
        <v>274939</v>
      </c>
      <c r="G433" s="8">
        <f>VLOOKUP($B433,'County Pop Forecast'!$I$4:$N$72,2,FALSE)</f>
        <v>1.4736001716737057E-2</v>
      </c>
      <c r="H433" s="8">
        <f>VLOOKUP($B433,'County Pop Forecast'!$I$4:$N$72,3,FALSE)</f>
        <v>1.0797620160671428E-2</v>
      </c>
      <c r="I433" s="8">
        <f>VLOOKUP($B433,'County Pop Forecast'!$I$4:$N$72,4,FALSE)</f>
        <v>8.7642464004669129E-3</v>
      </c>
      <c r="J433" s="8">
        <f>VLOOKUP($B433,'County Pop Forecast'!$I$4:$N$72,5,FALSE)</f>
        <v>7.392541595194313E-3</v>
      </c>
      <c r="K433" s="8">
        <f>VLOOKUP($B433,'County Pop Forecast'!$I$4:$N$72,6,FALSE)</f>
        <v>6.4537033637466212E-3</v>
      </c>
      <c r="M433">
        <f t="shared" si="50"/>
        <v>30</v>
      </c>
    </row>
    <row r="434" spans="1:13" x14ac:dyDescent="0.25">
      <c r="A434" t="s">
        <v>557</v>
      </c>
      <c r="B434" t="s">
        <v>385</v>
      </c>
      <c r="C434" t="s">
        <v>386</v>
      </c>
      <c r="D434" t="str">
        <f t="shared" ref="D434:D440" si="57">C434&amp;" - "&amp;B434</f>
        <v>Altamonte Springs - Seminole County</v>
      </c>
      <c r="E434" s="19">
        <v>45304</v>
      </c>
      <c r="F434" s="20">
        <v>45304</v>
      </c>
      <c r="G434" s="8">
        <f>VLOOKUP($B434,'County Pop Forecast'!$I$4:$N$72,2,FALSE)</f>
        <v>1.1646413029342551E-2</v>
      </c>
      <c r="H434" s="8">
        <f>VLOOKUP($B434,'County Pop Forecast'!$I$4:$N$72,3,FALSE)</f>
        <v>9.0732343583095343E-3</v>
      </c>
      <c r="I434" s="8">
        <f>VLOOKUP($B434,'County Pop Forecast'!$I$4:$N$72,4,FALSE)</f>
        <v>7.4113061029099647E-3</v>
      </c>
      <c r="J434" s="8">
        <f>VLOOKUP($B434,'County Pop Forecast'!$I$4:$N$72,5,FALSE)</f>
        <v>6.0344630231117247E-3</v>
      </c>
      <c r="K434" s="8">
        <f>VLOOKUP($B434,'County Pop Forecast'!$I$4:$N$72,6,FALSE)</f>
        <v>5.0196065644034782E-3</v>
      </c>
      <c r="M434">
        <f t="shared" si="50"/>
        <v>17</v>
      </c>
    </row>
    <row r="435" spans="1:13" x14ac:dyDescent="0.25">
      <c r="A435" t="s">
        <v>557</v>
      </c>
      <c r="B435" t="s">
        <v>385</v>
      </c>
      <c r="C435" t="s">
        <v>387</v>
      </c>
      <c r="D435" t="str">
        <f t="shared" si="57"/>
        <v>Casselberry - Seminole County</v>
      </c>
      <c r="E435" s="19">
        <v>30341</v>
      </c>
      <c r="F435" s="20">
        <v>30336</v>
      </c>
      <c r="G435" s="8">
        <f>VLOOKUP($B435,'County Pop Forecast'!$I$4:$N$72,2,FALSE)</f>
        <v>1.1646413029342551E-2</v>
      </c>
      <c r="H435" s="8">
        <f>VLOOKUP($B435,'County Pop Forecast'!$I$4:$N$72,3,FALSE)</f>
        <v>9.0732343583095343E-3</v>
      </c>
      <c r="I435" s="8">
        <f>VLOOKUP($B435,'County Pop Forecast'!$I$4:$N$72,4,FALSE)</f>
        <v>7.4113061029099647E-3</v>
      </c>
      <c r="J435" s="8">
        <f>VLOOKUP($B435,'County Pop Forecast'!$I$4:$N$72,5,FALSE)</f>
        <v>6.0344630231117247E-3</v>
      </c>
      <c r="K435" s="8">
        <f>VLOOKUP($B435,'County Pop Forecast'!$I$4:$N$72,6,FALSE)</f>
        <v>5.0196065644034782E-3</v>
      </c>
      <c r="M435">
        <f t="shared" si="50"/>
        <v>11</v>
      </c>
    </row>
    <row r="436" spans="1:13" x14ac:dyDescent="0.25">
      <c r="A436" t="s">
        <v>557</v>
      </c>
      <c r="B436" t="s">
        <v>385</v>
      </c>
      <c r="C436" t="s">
        <v>388</v>
      </c>
      <c r="D436" t="str">
        <f t="shared" si="57"/>
        <v>Lake Mary - Seminole County</v>
      </c>
      <c r="E436" s="19">
        <v>17633</v>
      </c>
      <c r="F436" s="20">
        <v>17633</v>
      </c>
      <c r="G436" s="8">
        <f>VLOOKUP($B436,'County Pop Forecast'!$I$4:$N$72,2,FALSE)</f>
        <v>1.1646413029342551E-2</v>
      </c>
      <c r="H436" s="8">
        <f>VLOOKUP($B436,'County Pop Forecast'!$I$4:$N$72,3,FALSE)</f>
        <v>9.0732343583095343E-3</v>
      </c>
      <c r="I436" s="8">
        <f>VLOOKUP($B436,'County Pop Forecast'!$I$4:$N$72,4,FALSE)</f>
        <v>7.4113061029099647E-3</v>
      </c>
      <c r="J436" s="8">
        <f>VLOOKUP($B436,'County Pop Forecast'!$I$4:$N$72,5,FALSE)</f>
        <v>6.0344630231117247E-3</v>
      </c>
      <c r="K436" s="8">
        <f>VLOOKUP($B436,'County Pop Forecast'!$I$4:$N$72,6,FALSE)</f>
        <v>5.0196065644034782E-3</v>
      </c>
      <c r="M436">
        <f t="shared" si="50"/>
        <v>9</v>
      </c>
    </row>
    <row r="437" spans="1:13" x14ac:dyDescent="0.25">
      <c r="A437" t="s">
        <v>557</v>
      </c>
      <c r="B437" t="s">
        <v>385</v>
      </c>
      <c r="C437" t="s">
        <v>389</v>
      </c>
      <c r="D437" t="str">
        <f t="shared" si="57"/>
        <v>Longwood - Seminole County</v>
      </c>
      <c r="E437" s="19">
        <v>16036</v>
      </c>
      <c r="F437" s="20">
        <v>16036</v>
      </c>
      <c r="G437" s="8">
        <f>VLOOKUP($B437,'County Pop Forecast'!$I$4:$N$72,2,FALSE)</f>
        <v>1.1646413029342551E-2</v>
      </c>
      <c r="H437" s="8">
        <f>VLOOKUP($B437,'County Pop Forecast'!$I$4:$N$72,3,FALSE)</f>
        <v>9.0732343583095343E-3</v>
      </c>
      <c r="I437" s="8">
        <f>VLOOKUP($B437,'County Pop Forecast'!$I$4:$N$72,4,FALSE)</f>
        <v>7.4113061029099647E-3</v>
      </c>
      <c r="J437" s="8">
        <f>VLOOKUP($B437,'County Pop Forecast'!$I$4:$N$72,5,FALSE)</f>
        <v>6.0344630231117247E-3</v>
      </c>
      <c r="K437" s="8">
        <f>VLOOKUP($B437,'County Pop Forecast'!$I$4:$N$72,6,FALSE)</f>
        <v>5.0196065644034782E-3</v>
      </c>
      <c r="M437">
        <f t="shared" si="50"/>
        <v>8</v>
      </c>
    </row>
    <row r="438" spans="1:13" x14ac:dyDescent="0.25">
      <c r="A438" t="s">
        <v>557</v>
      </c>
      <c r="B438" t="s">
        <v>385</v>
      </c>
      <c r="C438" t="s">
        <v>390</v>
      </c>
      <c r="D438" t="str">
        <f t="shared" si="57"/>
        <v>Oviedo - Seminole County</v>
      </c>
      <c r="E438" s="19">
        <v>40145</v>
      </c>
      <c r="F438" s="20">
        <v>40145</v>
      </c>
      <c r="G438" s="8">
        <f>VLOOKUP($B438,'County Pop Forecast'!$I$4:$N$72,2,FALSE)</f>
        <v>1.1646413029342551E-2</v>
      </c>
      <c r="H438" s="8">
        <f>VLOOKUP($B438,'County Pop Forecast'!$I$4:$N$72,3,FALSE)</f>
        <v>9.0732343583095343E-3</v>
      </c>
      <c r="I438" s="8">
        <f>VLOOKUP($B438,'County Pop Forecast'!$I$4:$N$72,4,FALSE)</f>
        <v>7.4113061029099647E-3</v>
      </c>
      <c r="J438" s="8">
        <f>VLOOKUP($B438,'County Pop Forecast'!$I$4:$N$72,5,FALSE)</f>
        <v>6.0344630231117247E-3</v>
      </c>
      <c r="K438" s="8">
        <f>VLOOKUP($B438,'County Pop Forecast'!$I$4:$N$72,6,FALSE)</f>
        <v>5.0196065644034782E-3</v>
      </c>
      <c r="M438">
        <f t="shared" si="50"/>
        <v>6</v>
      </c>
    </row>
    <row r="439" spans="1:13" x14ac:dyDescent="0.25">
      <c r="A439" t="s">
        <v>557</v>
      </c>
      <c r="B439" t="s">
        <v>385</v>
      </c>
      <c r="C439" t="s">
        <v>391</v>
      </c>
      <c r="D439" t="str">
        <f t="shared" si="57"/>
        <v>Sanford - Seminole County</v>
      </c>
      <c r="E439" s="19">
        <v>61791</v>
      </c>
      <c r="F439" s="20">
        <v>61790</v>
      </c>
      <c r="G439" s="8">
        <f>VLOOKUP($B439,'County Pop Forecast'!$I$4:$N$72,2,FALSE)</f>
        <v>1.1646413029342551E-2</v>
      </c>
      <c r="H439" s="8">
        <f>VLOOKUP($B439,'County Pop Forecast'!$I$4:$N$72,3,FALSE)</f>
        <v>9.0732343583095343E-3</v>
      </c>
      <c r="I439" s="8">
        <f>VLOOKUP($B439,'County Pop Forecast'!$I$4:$N$72,4,FALSE)</f>
        <v>7.4113061029099647E-3</v>
      </c>
      <c r="J439" s="8">
        <f>VLOOKUP($B439,'County Pop Forecast'!$I$4:$N$72,5,FALSE)</f>
        <v>6.0344630231117247E-3</v>
      </c>
      <c r="K439" s="8">
        <f>VLOOKUP($B439,'County Pop Forecast'!$I$4:$N$72,6,FALSE)</f>
        <v>5.0196065644034782E-3</v>
      </c>
      <c r="M439">
        <f t="shared" si="50"/>
        <v>7</v>
      </c>
    </row>
    <row r="440" spans="1:13" x14ac:dyDescent="0.25">
      <c r="A440" t="s">
        <v>557</v>
      </c>
      <c r="B440" t="s">
        <v>385</v>
      </c>
      <c r="C440" t="s">
        <v>392</v>
      </c>
      <c r="D440" t="str">
        <f t="shared" si="57"/>
        <v>Winter Springs - Seminole County</v>
      </c>
      <c r="E440" s="19">
        <v>38760</v>
      </c>
      <c r="F440" s="20">
        <v>38760</v>
      </c>
      <c r="G440" s="8">
        <f>VLOOKUP($B440,'County Pop Forecast'!$I$4:$N$72,2,FALSE)</f>
        <v>1.1646413029342551E-2</v>
      </c>
      <c r="H440" s="8">
        <f>VLOOKUP($B440,'County Pop Forecast'!$I$4:$N$72,3,FALSE)</f>
        <v>9.0732343583095343E-3</v>
      </c>
      <c r="I440" s="8">
        <f>VLOOKUP($B440,'County Pop Forecast'!$I$4:$N$72,4,FALSE)</f>
        <v>7.4113061029099647E-3</v>
      </c>
      <c r="J440" s="8">
        <f>VLOOKUP($B440,'County Pop Forecast'!$I$4:$N$72,5,FALSE)</f>
        <v>6.0344630231117247E-3</v>
      </c>
      <c r="K440" s="8">
        <f>VLOOKUP($B440,'County Pop Forecast'!$I$4:$N$72,6,FALSE)</f>
        <v>5.0196065644034782E-3</v>
      </c>
      <c r="M440">
        <f t="shared" si="50"/>
        <v>14</v>
      </c>
    </row>
    <row r="441" spans="1:13" x14ac:dyDescent="0.25">
      <c r="A441" s="2" t="s">
        <v>544</v>
      </c>
      <c r="B441" t="s">
        <v>385</v>
      </c>
      <c r="C441" t="s">
        <v>535</v>
      </c>
      <c r="D441" t="str">
        <f>C441</f>
        <v>Unincorporated Seminole County</v>
      </c>
      <c r="E441" s="19">
        <v>226717</v>
      </c>
      <c r="F441" s="20">
        <v>226592</v>
      </c>
      <c r="G441" s="8">
        <f>VLOOKUP($B441,'County Pop Forecast'!$I$4:$N$72,2,FALSE)</f>
        <v>1.1646413029342551E-2</v>
      </c>
      <c r="H441" s="8">
        <f>VLOOKUP($B441,'County Pop Forecast'!$I$4:$N$72,3,FALSE)</f>
        <v>9.0732343583095343E-3</v>
      </c>
      <c r="I441" s="8">
        <f>VLOOKUP($B441,'County Pop Forecast'!$I$4:$N$72,4,FALSE)</f>
        <v>7.4113061029099647E-3</v>
      </c>
      <c r="J441" s="8">
        <f>VLOOKUP($B441,'County Pop Forecast'!$I$4:$N$72,5,FALSE)</f>
        <v>6.0344630231117247E-3</v>
      </c>
      <c r="K441" s="8">
        <f>VLOOKUP($B441,'County Pop Forecast'!$I$4:$N$72,6,FALSE)</f>
        <v>5.0196065644034782E-3</v>
      </c>
      <c r="M441">
        <f t="shared" si="50"/>
        <v>30</v>
      </c>
    </row>
    <row r="442" spans="1:13" x14ac:dyDescent="0.25">
      <c r="A442" t="s">
        <v>557</v>
      </c>
      <c r="B442" t="s">
        <v>393</v>
      </c>
      <c r="C442" t="s">
        <v>394</v>
      </c>
      <c r="D442" t="str">
        <f t="shared" ref="D442:D446" si="58">C442&amp;" - "&amp;B442</f>
        <v>Bushnell - Sumter County</v>
      </c>
      <c r="E442" s="19">
        <v>2566</v>
      </c>
      <c r="F442" s="20">
        <v>2566</v>
      </c>
      <c r="G442" s="8">
        <f>VLOOKUP($B442,'County Pop Forecast'!$I$4:$N$72,2,FALSE)</f>
        <v>3.4779339989307712E-2</v>
      </c>
      <c r="H442" s="8">
        <f>VLOOKUP($B442,'County Pop Forecast'!$I$4:$N$72,3,FALSE)</f>
        <v>2.5131217735741451E-2</v>
      </c>
      <c r="I442" s="8">
        <f>VLOOKUP($B442,'County Pop Forecast'!$I$4:$N$72,4,FALSE)</f>
        <v>1.8472413064938964E-2</v>
      </c>
      <c r="J442" s="8">
        <f>VLOOKUP($B442,'County Pop Forecast'!$I$4:$N$72,5,FALSE)</f>
        <v>1.4633549554218472E-2</v>
      </c>
      <c r="K442" s="8">
        <f>VLOOKUP($B442,'County Pop Forecast'!$I$4:$N$72,6,FALSE)</f>
        <v>1.2240220870921137E-2</v>
      </c>
      <c r="M442">
        <f t="shared" si="50"/>
        <v>8</v>
      </c>
    </row>
    <row r="443" spans="1:13" x14ac:dyDescent="0.25">
      <c r="A443" t="s">
        <v>557</v>
      </c>
      <c r="B443" t="s">
        <v>393</v>
      </c>
      <c r="C443" t="s">
        <v>395</v>
      </c>
      <c r="D443" t="str">
        <f t="shared" si="58"/>
        <v>Center Hill - Sumter County</v>
      </c>
      <c r="E443" s="19">
        <v>1164</v>
      </c>
      <c r="F443" s="20">
        <v>1164</v>
      </c>
      <c r="G443" s="8">
        <f>VLOOKUP($B443,'County Pop Forecast'!$I$4:$N$72,2,FALSE)</f>
        <v>3.4779339989307712E-2</v>
      </c>
      <c r="H443" s="8">
        <f>VLOOKUP($B443,'County Pop Forecast'!$I$4:$N$72,3,FALSE)</f>
        <v>2.5131217735741451E-2</v>
      </c>
      <c r="I443" s="8">
        <f>VLOOKUP($B443,'County Pop Forecast'!$I$4:$N$72,4,FALSE)</f>
        <v>1.8472413064938964E-2</v>
      </c>
      <c r="J443" s="8">
        <f>VLOOKUP($B443,'County Pop Forecast'!$I$4:$N$72,5,FALSE)</f>
        <v>1.4633549554218472E-2</v>
      </c>
      <c r="K443" s="8">
        <f>VLOOKUP($B443,'County Pop Forecast'!$I$4:$N$72,6,FALSE)</f>
        <v>1.2240220870921137E-2</v>
      </c>
      <c r="M443">
        <f t="shared" si="50"/>
        <v>11</v>
      </c>
    </row>
    <row r="444" spans="1:13" x14ac:dyDescent="0.25">
      <c r="A444" t="s">
        <v>557</v>
      </c>
      <c r="B444" t="s">
        <v>393</v>
      </c>
      <c r="C444" t="s">
        <v>396</v>
      </c>
      <c r="D444" t="str">
        <f t="shared" si="58"/>
        <v>Coleman - Sumter County</v>
      </c>
      <c r="E444" s="19">
        <v>734</v>
      </c>
      <c r="F444" s="20">
        <v>734</v>
      </c>
      <c r="G444" s="8">
        <f>VLOOKUP($B444,'County Pop Forecast'!$I$4:$N$72,2,FALSE)</f>
        <v>3.4779339989307712E-2</v>
      </c>
      <c r="H444" s="8">
        <f>VLOOKUP($B444,'County Pop Forecast'!$I$4:$N$72,3,FALSE)</f>
        <v>2.5131217735741451E-2</v>
      </c>
      <c r="I444" s="8">
        <f>VLOOKUP($B444,'County Pop Forecast'!$I$4:$N$72,4,FALSE)</f>
        <v>1.8472413064938964E-2</v>
      </c>
      <c r="J444" s="8">
        <f>VLOOKUP($B444,'County Pop Forecast'!$I$4:$N$72,5,FALSE)</f>
        <v>1.4633549554218472E-2</v>
      </c>
      <c r="K444" s="8">
        <f>VLOOKUP($B444,'County Pop Forecast'!$I$4:$N$72,6,FALSE)</f>
        <v>1.2240220870921137E-2</v>
      </c>
      <c r="M444">
        <f t="shared" si="50"/>
        <v>7</v>
      </c>
    </row>
    <row r="445" spans="1:13" x14ac:dyDescent="0.25">
      <c r="A445" t="s">
        <v>557</v>
      </c>
      <c r="B445" t="s">
        <v>393</v>
      </c>
      <c r="C445" t="s">
        <v>397</v>
      </c>
      <c r="D445" t="str">
        <f t="shared" si="58"/>
        <v>Webster - Sumter County</v>
      </c>
      <c r="E445" s="19">
        <v>790</v>
      </c>
      <c r="F445" s="20">
        <v>790</v>
      </c>
      <c r="G445" s="8">
        <f>VLOOKUP($B445,'County Pop Forecast'!$I$4:$N$72,2,FALSE)</f>
        <v>3.4779339989307712E-2</v>
      </c>
      <c r="H445" s="8">
        <f>VLOOKUP($B445,'County Pop Forecast'!$I$4:$N$72,3,FALSE)</f>
        <v>2.5131217735741451E-2</v>
      </c>
      <c r="I445" s="8">
        <f>VLOOKUP($B445,'County Pop Forecast'!$I$4:$N$72,4,FALSE)</f>
        <v>1.8472413064938964E-2</v>
      </c>
      <c r="J445" s="8">
        <f>VLOOKUP($B445,'County Pop Forecast'!$I$4:$N$72,5,FALSE)</f>
        <v>1.4633549554218472E-2</v>
      </c>
      <c r="K445" s="8">
        <f>VLOOKUP($B445,'County Pop Forecast'!$I$4:$N$72,6,FALSE)</f>
        <v>1.2240220870921137E-2</v>
      </c>
      <c r="M445">
        <f t="shared" si="50"/>
        <v>7</v>
      </c>
    </row>
    <row r="446" spans="1:13" x14ac:dyDescent="0.25">
      <c r="A446" t="s">
        <v>557</v>
      </c>
      <c r="B446" t="s">
        <v>393</v>
      </c>
      <c r="C446" t="s">
        <v>398</v>
      </c>
      <c r="D446" t="str">
        <f t="shared" si="58"/>
        <v>Wildwood - Sumter County</v>
      </c>
      <c r="E446" s="19">
        <v>17354</v>
      </c>
      <c r="F446" s="20">
        <v>17354</v>
      </c>
      <c r="G446" s="8">
        <f>VLOOKUP($B446,'County Pop Forecast'!$I$4:$N$72,2,FALSE)</f>
        <v>3.4779339989307712E-2</v>
      </c>
      <c r="H446" s="8">
        <f>VLOOKUP($B446,'County Pop Forecast'!$I$4:$N$72,3,FALSE)</f>
        <v>2.5131217735741451E-2</v>
      </c>
      <c r="I446" s="8">
        <f>VLOOKUP($B446,'County Pop Forecast'!$I$4:$N$72,4,FALSE)</f>
        <v>1.8472413064938964E-2</v>
      </c>
      <c r="J446" s="8">
        <f>VLOOKUP($B446,'County Pop Forecast'!$I$4:$N$72,5,FALSE)</f>
        <v>1.4633549554218472E-2</v>
      </c>
      <c r="K446" s="8">
        <f>VLOOKUP($B446,'County Pop Forecast'!$I$4:$N$72,6,FALSE)</f>
        <v>1.2240220870921137E-2</v>
      </c>
      <c r="M446">
        <f t="shared" si="50"/>
        <v>8</v>
      </c>
    </row>
    <row r="447" spans="1:13" x14ac:dyDescent="0.25">
      <c r="A447" s="2" t="s">
        <v>544</v>
      </c>
      <c r="B447" t="s">
        <v>393</v>
      </c>
      <c r="C447" t="s">
        <v>536</v>
      </c>
      <c r="D447" t="str">
        <f>C447</f>
        <v>Unincorporated Sumter County</v>
      </c>
      <c r="E447" s="19">
        <v>118814</v>
      </c>
      <c r="F447" s="20">
        <v>111164</v>
      </c>
      <c r="G447" s="8">
        <f>VLOOKUP($B447,'County Pop Forecast'!$I$4:$N$72,2,FALSE)</f>
        <v>3.4779339989307712E-2</v>
      </c>
      <c r="H447" s="8">
        <f>VLOOKUP($B447,'County Pop Forecast'!$I$4:$N$72,3,FALSE)</f>
        <v>2.5131217735741451E-2</v>
      </c>
      <c r="I447" s="8">
        <f>VLOOKUP($B447,'County Pop Forecast'!$I$4:$N$72,4,FALSE)</f>
        <v>1.8472413064938964E-2</v>
      </c>
      <c r="J447" s="8">
        <f>VLOOKUP($B447,'County Pop Forecast'!$I$4:$N$72,5,FALSE)</f>
        <v>1.4633549554218472E-2</v>
      </c>
      <c r="K447" s="8">
        <f>VLOOKUP($B447,'County Pop Forecast'!$I$4:$N$72,6,FALSE)</f>
        <v>1.2240220870921137E-2</v>
      </c>
      <c r="M447">
        <f t="shared" si="50"/>
        <v>28</v>
      </c>
    </row>
    <row r="448" spans="1:13" x14ac:dyDescent="0.25">
      <c r="A448" t="s">
        <v>557</v>
      </c>
      <c r="B448" t="s">
        <v>399</v>
      </c>
      <c r="C448" t="s">
        <v>400</v>
      </c>
      <c r="D448" t="str">
        <f t="shared" ref="D448:D449" si="59">C448&amp;" - "&amp;B448</f>
        <v>Branford - Suwannee County</v>
      </c>
      <c r="E448" s="19">
        <v>743</v>
      </c>
      <c r="F448" s="20">
        <v>743</v>
      </c>
      <c r="G448" s="8">
        <f>VLOOKUP($B448,'County Pop Forecast'!$I$4:$N$72,2,FALSE)</f>
        <v>7.6637817219329385E-3</v>
      </c>
      <c r="H448" s="8">
        <f>VLOOKUP($B448,'County Pop Forecast'!$I$4:$N$72,3,FALSE)</f>
        <v>6.2063579707780647E-3</v>
      </c>
      <c r="I448" s="8">
        <f>VLOOKUP($B448,'County Pop Forecast'!$I$4:$N$72,4,FALSE)</f>
        <v>4.7659159517545735E-3</v>
      </c>
      <c r="J448" s="8">
        <f>VLOOKUP($B448,'County Pop Forecast'!$I$4:$N$72,5,FALSE)</f>
        <v>3.7916949164802372E-3</v>
      </c>
      <c r="K448" s="8">
        <f>VLOOKUP($B448,'County Pop Forecast'!$I$4:$N$72,6,FALSE)</f>
        <v>3.236199792812755E-3</v>
      </c>
      <c r="M448">
        <f t="shared" si="50"/>
        <v>8</v>
      </c>
    </row>
    <row r="449" spans="1:13" x14ac:dyDescent="0.25">
      <c r="A449" t="s">
        <v>557</v>
      </c>
      <c r="B449" t="s">
        <v>399</v>
      </c>
      <c r="C449" t="s">
        <v>401</v>
      </c>
      <c r="D449" t="str">
        <f t="shared" si="59"/>
        <v>Live Oak - Suwannee County</v>
      </c>
      <c r="E449" s="19">
        <v>6893</v>
      </c>
      <c r="F449" s="20">
        <v>6893</v>
      </c>
      <c r="G449" s="8">
        <f>VLOOKUP($B449,'County Pop Forecast'!$I$4:$N$72,2,FALSE)</f>
        <v>7.6637817219329385E-3</v>
      </c>
      <c r="H449" s="8">
        <f>VLOOKUP($B449,'County Pop Forecast'!$I$4:$N$72,3,FALSE)</f>
        <v>6.2063579707780647E-3</v>
      </c>
      <c r="I449" s="8">
        <f>VLOOKUP($B449,'County Pop Forecast'!$I$4:$N$72,4,FALSE)</f>
        <v>4.7659159517545735E-3</v>
      </c>
      <c r="J449" s="8">
        <f>VLOOKUP($B449,'County Pop Forecast'!$I$4:$N$72,5,FALSE)</f>
        <v>3.7916949164802372E-3</v>
      </c>
      <c r="K449" s="8">
        <f>VLOOKUP($B449,'County Pop Forecast'!$I$4:$N$72,6,FALSE)</f>
        <v>3.236199792812755E-3</v>
      </c>
      <c r="M449">
        <f t="shared" si="50"/>
        <v>8</v>
      </c>
    </row>
    <row r="450" spans="1:13" x14ac:dyDescent="0.25">
      <c r="A450" s="2" t="s">
        <v>544</v>
      </c>
      <c r="B450" t="s">
        <v>399</v>
      </c>
      <c r="C450" t="s">
        <v>537</v>
      </c>
      <c r="D450" t="str">
        <f>C450</f>
        <v>Unincorporated Suwannee County</v>
      </c>
      <c r="E450" s="19">
        <v>37827</v>
      </c>
      <c r="F450" s="20">
        <v>35841</v>
      </c>
      <c r="G450" s="8">
        <f>VLOOKUP($B450,'County Pop Forecast'!$I$4:$N$72,2,FALSE)</f>
        <v>7.6637817219329385E-3</v>
      </c>
      <c r="H450" s="8">
        <f>VLOOKUP($B450,'County Pop Forecast'!$I$4:$N$72,3,FALSE)</f>
        <v>6.2063579707780647E-3</v>
      </c>
      <c r="I450" s="8">
        <f>VLOOKUP($B450,'County Pop Forecast'!$I$4:$N$72,4,FALSE)</f>
        <v>4.7659159517545735E-3</v>
      </c>
      <c r="J450" s="8">
        <f>VLOOKUP($B450,'County Pop Forecast'!$I$4:$N$72,5,FALSE)</f>
        <v>3.7916949164802372E-3</v>
      </c>
      <c r="K450" s="8">
        <f>VLOOKUP($B450,'County Pop Forecast'!$I$4:$N$72,6,FALSE)</f>
        <v>3.236199792812755E-3</v>
      </c>
      <c r="M450">
        <f t="shared" si="50"/>
        <v>30</v>
      </c>
    </row>
    <row r="451" spans="1:13" x14ac:dyDescent="0.25">
      <c r="A451" t="s">
        <v>557</v>
      </c>
      <c r="B451" t="s">
        <v>402</v>
      </c>
      <c r="C451" t="s">
        <v>403</v>
      </c>
      <c r="D451" t="str">
        <f>C451&amp;" - "&amp;B451</f>
        <v>Perry - Taylor County</v>
      </c>
      <c r="E451" s="19">
        <v>6937</v>
      </c>
      <c r="F451" s="20">
        <v>6937</v>
      </c>
      <c r="G451" s="8">
        <f>VLOOKUP($B451,'County Pop Forecast'!$I$4:$N$72,2,FALSE)</f>
        <v>2.8892994457407895E-3</v>
      </c>
      <c r="H451" s="8">
        <f>VLOOKUP($B451,'County Pop Forecast'!$I$4:$N$72,3,FALSE)</f>
        <v>2.0302248156092162E-3</v>
      </c>
      <c r="I451" s="8">
        <f>VLOOKUP($B451,'County Pop Forecast'!$I$4:$N$72,4,FALSE)</f>
        <v>1.3359058042574645E-3</v>
      </c>
      <c r="J451" s="8">
        <f>VLOOKUP($B451,'County Pop Forecast'!$I$4:$N$72,5,FALSE)</f>
        <v>8.5390591791378867E-4</v>
      </c>
      <c r="K451" s="8">
        <f>VLOOKUP($B451,'County Pop Forecast'!$I$4:$N$72,6,FALSE)</f>
        <v>5.8433842128891023E-4</v>
      </c>
      <c r="M451">
        <f t="shared" si="50"/>
        <v>5</v>
      </c>
    </row>
    <row r="452" spans="1:13" x14ac:dyDescent="0.25">
      <c r="A452" s="2" t="s">
        <v>544</v>
      </c>
      <c r="B452" t="s">
        <v>402</v>
      </c>
      <c r="C452" t="s">
        <v>538</v>
      </c>
      <c r="D452" t="str">
        <f>C452</f>
        <v>Unincorporated Taylor County</v>
      </c>
      <c r="E452" s="19">
        <v>15499</v>
      </c>
      <c r="F452" s="20">
        <v>13216</v>
      </c>
      <c r="G452" s="8">
        <f>VLOOKUP($B452,'County Pop Forecast'!$I$4:$N$72,2,FALSE)</f>
        <v>2.8892994457407895E-3</v>
      </c>
      <c r="H452" s="8">
        <f>VLOOKUP($B452,'County Pop Forecast'!$I$4:$N$72,3,FALSE)</f>
        <v>2.0302248156092162E-3</v>
      </c>
      <c r="I452" s="8">
        <f>VLOOKUP($B452,'County Pop Forecast'!$I$4:$N$72,4,FALSE)</f>
        <v>1.3359058042574645E-3</v>
      </c>
      <c r="J452" s="8">
        <f>VLOOKUP($B452,'County Pop Forecast'!$I$4:$N$72,5,FALSE)</f>
        <v>8.5390591791378867E-4</v>
      </c>
      <c r="K452" s="8">
        <f>VLOOKUP($B452,'County Pop Forecast'!$I$4:$N$72,6,FALSE)</f>
        <v>5.8433842128891023E-4</v>
      </c>
      <c r="M452">
        <f t="shared" si="50"/>
        <v>28</v>
      </c>
    </row>
    <row r="453" spans="1:13" x14ac:dyDescent="0.25">
      <c r="A453" t="s">
        <v>557</v>
      </c>
      <c r="B453" t="s">
        <v>404</v>
      </c>
      <c r="C453" t="s">
        <v>405</v>
      </c>
      <c r="D453" t="str">
        <f t="shared" ref="D453:D455" si="60">C453&amp;" - "&amp;B453</f>
        <v>Lake Butler - Union County</v>
      </c>
      <c r="E453" s="19">
        <v>1758</v>
      </c>
      <c r="F453" s="20">
        <v>1758</v>
      </c>
      <c r="G453" s="8">
        <f>VLOOKUP($B453,'County Pop Forecast'!$I$4:$N$72,2,FALSE)</f>
        <v>2.4924117321032391E-3</v>
      </c>
      <c r="H453" s="8">
        <f>VLOOKUP($B453,'County Pop Forecast'!$I$4:$N$72,3,FALSE)</f>
        <v>1.5207154993979177E-3</v>
      </c>
      <c r="I453" s="8">
        <f>VLOOKUP($B453,'County Pop Forecast'!$I$4:$N$72,4,FALSE)</f>
        <v>7.8746255571648938E-4</v>
      </c>
      <c r="J453" s="8">
        <f>VLOOKUP($B453,'County Pop Forecast'!$I$4:$N$72,5,FALSE)</f>
        <v>4.1779570453126524E-4</v>
      </c>
      <c r="K453" s="8">
        <f>VLOOKUP($B453,'County Pop Forecast'!$I$4:$N$72,6,FALSE)</f>
        <v>2.0223215375447801E-4</v>
      </c>
      <c r="M453">
        <f t="shared" ref="M453:M495" si="61">LEN(C453)</f>
        <v>11</v>
      </c>
    </row>
    <row r="454" spans="1:13" x14ac:dyDescent="0.25">
      <c r="A454" t="s">
        <v>557</v>
      </c>
      <c r="B454" t="s">
        <v>404</v>
      </c>
      <c r="C454" t="s">
        <v>406</v>
      </c>
      <c r="D454" t="str">
        <f t="shared" si="60"/>
        <v>Raiford - Union County</v>
      </c>
      <c r="E454" s="19">
        <v>242</v>
      </c>
      <c r="F454" s="20">
        <v>242</v>
      </c>
      <c r="G454" s="8">
        <f>VLOOKUP($B454,'County Pop Forecast'!$I$4:$N$72,2,FALSE)</f>
        <v>2.4924117321032391E-3</v>
      </c>
      <c r="H454" s="8">
        <f>VLOOKUP($B454,'County Pop Forecast'!$I$4:$N$72,3,FALSE)</f>
        <v>1.5207154993979177E-3</v>
      </c>
      <c r="I454" s="8">
        <f>VLOOKUP($B454,'County Pop Forecast'!$I$4:$N$72,4,FALSE)</f>
        <v>7.8746255571648938E-4</v>
      </c>
      <c r="J454" s="8">
        <f>VLOOKUP($B454,'County Pop Forecast'!$I$4:$N$72,5,FALSE)</f>
        <v>4.1779570453126524E-4</v>
      </c>
      <c r="K454" s="8">
        <f>VLOOKUP($B454,'County Pop Forecast'!$I$4:$N$72,6,FALSE)</f>
        <v>2.0223215375447801E-4</v>
      </c>
      <c r="M454">
        <f t="shared" si="61"/>
        <v>7</v>
      </c>
    </row>
    <row r="455" spans="1:13" x14ac:dyDescent="0.25">
      <c r="A455" t="s">
        <v>557</v>
      </c>
      <c r="B455" t="s">
        <v>404</v>
      </c>
      <c r="C455" t="s">
        <v>539</v>
      </c>
      <c r="D455" t="str">
        <f t="shared" si="60"/>
        <v>Worthington Springs - Union County</v>
      </c>
      <c r="E455" s="19">
        <v>377</v>
      </c>
      <c r="F455" s="20">
        <v>377</v>
      </c>
      <c r="G455" s="8">
        <f>VLOOKUP($B455,'County Pop Forecast'!$I$4:$N$72,2,FALSE)</f>
        <v>2.4924117321032391E-3</v>
      </c>
      <c r="H455" s="8">
        <f>VLOOKUP($B455,'County Pop Forecast'!$I$4:$N$72,3,FALSE)</f>
        <v>1.5207154993979177E-3</v>
      </c>
      <c r="I455" s="8">
        <f>VLOOKUP($B455,'County Pop Forecast'!$I$4:$N$72,4,FALSE)</f>
        <v>7.8746255571648938E-4</v>
      </c>
      <c r="J455" s="8">
        <f>VLOOKUP($B455,'County Pop Forecast'!$I$4:$N$72,5,FALSE)</f>
        <v>4.1779570453126524E-4</v>
      </c>
      <c r="K455" s="8">
        <f>VLOOKUP($B455,'County Pop Forecast'!$I$4:$N$72,6,FALSE)</f>
        <v>2.0223215375447801E-4</v>
      </c>
      <c r="M455">
        <f t="shared" si="61"/>
        <v>19</v>
      </c>
    </row>
    <row r="456" spans="1:13" x14ac:dyDescent="0.25">
      <c r="A456" s="2" t="s">
        <v>544</v>
      </c>
      <c r="B456" t="s">
        <v>404</v>
      </c>
      <c r="C456" t="s">
        <v>578</v>
      </c>
      <c r="D456" t="str">
        <f>C456</f>
        <v>Unincorporated Union County</v>
      </c>
      <c r="E456" s="19">
        <v>13033</v>
      </c>
      <c r="F456" s="20">
        <v>8241</v>
      </c>
      <c r="G456" s="8">
        <f>VLOOKUP($B456,'County Pop Forecast'!$I$4:$N$72,2,FALSE)</f>
        <v>2.4924117321032391E-3</v>
      </c>
      <c r="H456" s="8">
        <f>VLOOKUP($B456,'County Pop Forecast'!$I$4:$N$72,3,FALSE)</f>
        <v>1.5207154993979177E-3</v>
      </c>
      <c r="I456" s="8">
        <f>VLOOKUP($B456,'County Pop Forecast'!$I$4:$N$72,4,FALSE)</f>
        <v>7.8746255571648938E-4</v>
      </c>
      <c r="J456" s="8">
        <f>VLOOKUP($B456,'County Pop Forecast'!$I$4:$N$72,5,FALSE)</f>
        <v>4.1779570453126524E-4</v>
      </c>
      <c r="K456" s="8">
        <f>VLOOKUP($B456,'County Pop Forecast'!$I$4:$N$72,6,FALSE)</f>
        <v>2.0223215375447801E-4</v>
      </c>
      <c r="M456">
        <f t="shared" si="61"/>
        <v>27</v>
      </c>
    </row>
    <row r="457" spans="1:13" x14ac:dyDescent="0.25">
      <c r="A457" t="s">
        <v>557</v>
      </c>
      <c r="B457" t="s">
        <v>407</v>
      </c>
      <c r="C457" t="s">
        <v>408</v>
      </c>
      <c r="D457" t="str">
        <f t="shared" ref="D457:D473" si="62">C457&amp;" - "&amp;B457</f>
        <v>Daytona Beach - Volusia County</v>
      </c>
      <c r="E457" s="19">
        <v>70235</v>
      </c>
      <c r="F457" s="20">
        <v>70206</v>
      </c>
      <c r="G457" s="8">
        <f>VLOOKUP($B457,'County Pop Forecast'!$I$4:$N$72,2,FALSE)</f>
        <v>1.1457314723223311E-2</v>
      </c>
      <c r="H457" s="8">
        <f>VLOOKUP($B457,'County Pop Forecast'!$I$4:$N$72,3,FALSE)</f>
        <v>8.4284565233871955E-3</v>
      </c>
      <c r="I457" s="8">
        <f>VLOOKUP($B457,'County Pop Forecast'!$I$4:$N$72,4,FALSE)</f>
        <v>6.4332096890775681E-3</v>
      </c>
      <c r="J457" s="8">
        <f>VLOOKUP($B457,'County Pop Forecast'!$I$4:$N$72,5,FALSE)</f>
        <v>5.4496251795359552E-3</v>
      </c>
      <c r="K457" s="8">
        <f>VLOOKUP($B457,'County Pop Forecast'!$I$4:$N$72,6,FALSE)</f>
        <v>4.8867909213488048E-3</v>
      </c>
      <c r="M457">
        <f t="shared" si="61"/>
        <v>13</v>
      </c>
    </row>
    <row r="458" spans="1:13" x14ac:dyDescent="0.25">
      <c r="A458" t="s">
        <v>557</v>
      </c>
      <c r="B458" t="s">
        <v>407</v>
      </c>
      <c r="C458" t="s">
        <v>409</v>
      </c>
      <c r="D458" t="str">
        <f t="shared" si="62"/>
        <v>Daytona Beach Shores - Volusia County</v>
      </c>
      <c r="E458" s="19">
        <v>4489</v>
      </c>
      <c r="F458" s="20">
        <v>4489</v>
      </c>
      <c r="G458" s="8">
        <f>VLOOKUP($B458,'County Pop Forecast'!$I$4:$N$72,2,FALSE)</f>
        <v>1.1457314723223311E-2</v>
      </c>
      <c r="H458" s="8">
        <f>VLOOKUP($B458,'County Pop Forecast'!$I$4:$N$72,3,FALSE)</f>
        <v>8.4284565233871955E-3</v>
      </c>
      <c r="I458" s="8">
        <f>VLOOKUP($B458,'County Pop Forecast'!$I$4:$N$72,4,FALSE)</f>
        <v>6.4332096890775681E-3</v>
      </c>
      <c r="J458" s="8">
        <f>VLOOKUP($B458,'County Pop Forecast'!$I$4:$N$72,5,FALSE)</f>
        <v>5.4496251795359552E-3</v>
      </c>
      <c r="K458" s="8">
        <f>VLOOKUP($B458,'County Pop Forecast'!$I$4:$N$72,6,FALSE)</f>
        <v>4.8867909213488048E-3</v>
      </c>
      <c r="M458">
        <f t="shared" si="61"/>
        <v>20</v>
      </c>
    </row>
    <row r="459" spans="1:13" x14ac:dyDescent="0.25">
      <c r="A459" t="s">
        <v>557</v>
      </c>
      <c r="B459" t="s">
        <v>407</v>
      </c>
      <c r="C459" t="s">
        <v>410</v>
      </c>
      <c r="D459" t="str">
        <f t="shared" si="62"/>
        <v>DeBary - Volusia County</v>
      </c>
      <c r="E459" s="19">
        <v>21973</v>
      </c>
      <c r="F459" s="20">
        <v>21973</v>
      </c>
      <c r="G459" s="8">
        <f>VLOOKUP($B459,'County Pop Forecast'!$I$4:$N$72,2,FALSE)</f>
        <v>1.1457314723223311E-2</v>
      </c>
      <c r="H459" s="8">
        <f>VLOOKUP($B459,'County Pop Forecast'!$I$4:$N$72,3,FALSE)</f>
        <v>8.4284565233871955E-3</v>
      </c>
      <c r="I459" s="8">
        <f>VLOOKUP($B459,'County Pop Forecast'!$I$4:$N$72,4,FALSE)</f>
        <v>6.4332096890775681E-3</v>
      </c>
      <c r="J459" s="8">
        <f>VLOOKUP($B459,'County Pop Forecast'!$I$4:$N$72,5,FALSE)</f>
        <v>5.4496251795359552E-3</v>
      </c>
      <c r="K459" s="8">
        <f>VLOOKUP($B459,'County Pop Forecast'!$I$4:$N$72,6,FALSE)</f>
        <v>4.8867909213488048E-3</v>
      </c>
      <c r="M459">
        <f t="shared" si="61"/>
        <v>6</v>
      </c>
    </row>
    <row r="460" spans="1:13" x14ac:dyDescent="0.25">
      <c r="A460" t="s">
        <v>557</v>
      </c>
      <c r="B460" t="s">
        <v>407</v>
      </c>
      <c r="C460" t="s">
        <v>411</v>
      </c>
      <c r="D460" t="str">
        <f t="shared" si="62"/>
        <v>DeLand - Volusia County</v>
      </c>
      <c r="E460" s="19">
        <v>37043</v>
      </c>
      <c r="F460" s="20">
        <v>37043</v>
      </c>
      <c r="G460" s="8">
        <f>VLOOKUP($B460,'County Pop Forecast'!$I$4:$N$72,2,FALSE)</f>
        <v>1.1457314723223311E-2</v>
      </c>
      <c r="H460" s="8">
        <f>VLOOKUP($B460,'County Pop Forecast'!$I$4:$N$72,3,FALSE)</f>
        <v>8.4284565233871955E-3</v>
      </c>
      <c r="I460" s="8">
        <f>VLOOKUP($B460,'County Pop Forecast'!$I$4:$N$72,4,FALSE)</f>
        <v>6.4332096890775681E-3</v>
      </c>
      <c r="J460" s="8">
        <f>VLOOKUP($B460,'County Pop Forecast'!$I$4:$N$72,5,FALSE)</f>
        <v>5.4496251795359552E-3</v>
      </c>
      <c r="K460" s="8">
        <f>VLOOKUP($B460,'County Pop Forecast'!$I$4:$N$72,6,FALSE)</f>
        <v>4.8867909213488048E-3</v>
      </c>
      <c r="M460">
        <f t="shared" si="61"/>
        <v>6</v>
      </c>
    </row>
    <row r="461" spans="1:13" x14ac:dyDescent="0.25">
      <c r="A461" t="s">
        <v>557</v>
      </c>
      <c r="B461" t="s">
        <v>407</v>
      </c>
      <c r="C461" t="s">
        <v>412</v>
      </c>
      <c r="D461" t="str">
        <f t="shared" si="62"/>
        <v>Deltona - Volusia County</v>
      </c>
      <c r="E461" s="19">
        <v>93677</v>
      </c>
      <c r="F461" s="20">
        <v>93677</v>
      </c>
      <c r="G461" s="8">
        <f>VLOOKUP($B461,'County Pop Forecast'!$I$4:$N$72,2,FALSE)</f>
        <v>1.1457314723223311E-2</v>
      </c>
      <c r="H461" s="8">
        <f>VLOOKUP($B461,'County Pop Forecast'!$I$4:$N$72,3,FALSE)</f>
        <v>8.4284565233871955E-3</v>
      </c>
      <c r="I461" s="8">
        <f>VLOOKUP($B461,'County Pop Forecast'!$I$4:$N$72,4,FALSE)</f>
        <v>6.4332096890775681E-3</v>
      </c>
      <c r="J461" s="8">
        <f>VLOOKUP($B461,'County Pop Forecast'!$I$4:$N$72,5,FALSE)</f>
        <v>5.4496251795359552E-3</v>
      </c>
      <c r="K461" s="8">
        <f>VLOOKUP($B461,'County Pop Forecast'!$I$4:$N$72,6,FALSE)</f>
        <v>4.8867909213488048E-3</v>
      </c>
      <c r="M461">
        <f t="shared" si="61"/>
        <v>7</v>
      </c>
    </row>
    <row r="462" spans="1:13" x14ac:dyDescent="0.25">
      <c r="A462" t="s">
        <v>557</v>
      </c>
      <c r="B462" t="s">
        <v>407</v>
      </c>
      <c r="C462" t="s">
        <v>413</v>
      </c>
      <c r="D462" t="str">
        <f t="shared" si="62"/>
        <v>Edgewater - Volusia County</v>
      </c>
      <c r="E462" s="19">
        <v>23818</v>
      </c>
      <c r="F462" s="20">
        <v>23818</v>
      </c>
      <c r="G462" s="8">
        <f>VLOOKUP($B462,'County Pop Forecast'!$I$4:$N$72,2,FALSE)</f>
        <v>1.1457314723223311E-2</v>
      </c>
      <c r="H462" s="8">
        <f>VLOOKUP($B462,'County Pop Forecast'!$I$4:$N$72,3,FALSE)</f>
        <v>8.4284565233871955E-3</v>
      </c>
      <c r="I462" s="8">
        <f>VLOOKUP($B462,'County Pop Forecast'!$I$4:$N$72,4,FALSE)</f>
        <v>6.4332096890775681E-3</v>
      </c>
      <c r="J462" s="8">
        <f>VLOOKUP($B462,'County Pop Forecast'!$I$4:$N$72,5,FALSE)</f>
        <v>5.4496251795359552E-3</v>
      </c>
      <c r="K462" s="8">
        <f>VLOOKUP($B462,'County Pop Forecast'!$I$4:$N$72,6,FALSE)</f>
        <v>4.8867909213488048E-3</v>
      </c>
      <c r="M462">
        <f t="shared" si="61"/>
        <v>9</v>
      </c>
    </row>
    <row r="463" spans="1:13" x14ac:dyDescent="0.25">
      <c r="A463" s="22" t="s">
        <v>557</v>
      </c>
      <c r="B463" s="22" t="s">
        <v>407</v>
      </c>
      <c r="C463" s="22" t="s">
        <v>102</v>
      </c>
      <c r="D463" t="str">
        <f t="shared" si="62"/>
        <v>Flagler Beach (part) - Volusia County</v>
      </c>
      <c r="E463" s="23">
        <v>60</v>
      </c>
      <c r="F463" s="24">
        <v>60</v>
      </c>
      <c r="G463" s="8">
        <f>VLOOKUP($B463,'County Pop Forecast'!$I$4:$N$72,2,FALSE)</f>
        <v>1.1457314723223311E-2</v>
      </c>
      <c r="H463" s="8">
        <f>VLOOKUP($B463,'County Pop Forecast'!$I$4:$N$72,3,FALSE)</f>
        <v>8.4284565233871955E-3</v>
      </c>
      <c r="I463" s="8">
        <f>VLOOKUP($B463,'County Pop Forecast'!$I$4:$N$72,4,FALSE)</f>
        <v>6.4332096890775681E-3</v>
      </c>
      <c r="J463" s="8">
        <f>VLOOKUP($B463,'County Pop Forecast'!$I$4:$N$72,5,FALSE)</f>
        <v>5.4496251795359552E-3</v>
      </c>
      <c r="K463" s="8">
        <f>VLOOKUP($B463,'County Pop Forecast'!$I$4:$N$72,6,FALSE)</f>
        <v>4.8867909213488048E-3</v>
      </c>
      <c r="M463">
        <f t="shared" si="61"/>
        <v>20</v>
      </c>
    </row>
    <row r="464" spans="1:13" x14ac:dyDescent="0.25">
      <c r="A464" t="s">
        <v>557</v>
      </c>
      <c r="B464" t="s">
        <v>407</v>
      </c>
      <c r="C464" t="s">
        <v>414</v>
      </c>
      <c r="D464" t="str">
        <f t="shared" si="62"/>
        <v>Holly Hill - Volusia County</v>
      </c>
      <c r="E464" s="19">
        <v>12398</v>
      </c>
      <c r="F464" s="20">
        <v>12398</v>
      </c>
      <c r="G464" s="8">
        <f>VLOOKUP($B464,'County Pop Forecast'!$I$4:$N$72,2,FALSE)</f>
        <v>1.1457314723223311E-2</v>
      </c>
      <c r="H464" s="8">
        <f>VLOOKUP($B464,'County Pop Forecast'!$I$4:$N$72,3,FALSE)</f>
        <v>8.4284565233871955E-3</v>
      </c>
      <c r="I464" s="8">
        <f>VLOOKUP($B464,'County Pop Forecast'!$I$4:$N$72,4,FALSE)</f>
        <v>6.4332096890775681E-3</v>
      </c>
      <c r="J464" s="8">
        <f>VLOOKUP($B464,'County Pop Forecast'!$I$4:$N$72,5,FALSE)</f>
        <v>5.4496251795359552E-3</v>
      </c>
      <c r="K464" s="8">
        <f>VLOOKUP($B464,'County Pop Forecast'!$I$4:$N$72,6,FALSE)</f>
        <v>4.8867909213488048E-3</v>
      </c>
      <c r="M464">
        <f t="shared" si="61"/>
        <v>10</v>
      </c>
    </row>
    <row r="465" spans="1:13" x14ac:dyDescent="0.25">
      <c r="A465" t="s">
        <v>557</v>
      </c>
      <c r="B465" t="s">
        <v>407</v>
      </c>
      <c r="C465" t="s">
        <v>415</v>
      </c>
      <c r="D465" t="str">
        <f t="shared" si="62"/>
        <v>Lake Helen - Volusia County</v>
      </c>
      <c r="E465" s="19">
        <v>2849</v>
      </c>
      <c r="F465" s="20">
        <v>2849</v>
      </c>
      <c r="G465" s="8">
        <f>VLOOKUP($B465,'County Pop Forecast'!$I$4:$N$72,2,FALSE)</f>
        <v>1.1457314723223311E-2</v>
      </c>
      <c r="H465" s="8">
        <f>VLOOKUP($B465,'County Pop Forecast'!$I$4:$N$72,3,FALSE)</f>
        <v>8.4284565233871955E-3</v>
      </c>
      <c r="I465" s="8">
        <f>VLOOKUP($B465,'County Pop Forecast'!$I$4:$N$72,4,FALSE)</f>
        <v>6.4332096890775681E-3</v>
      </c>
      <c r="J465" s="8">
        <f>VLOOKUP($B465,'County Pop Forecast'!$I$4:$N$72,5,FALSE)</f>
        <v>5.4496251795359552E-3</v>
      </c>
      <c r="K465" s="8">
        <f>VLOOKUP($B465,'County Pop Forecast'!$I$4:$N$72,6,FALSE)</f>
        <v>4.8867909213488048E-3</v>
      </c>
      <c r="M465">
        <f t="shared" si="61"/>
        <v>10</v>
      </c>
    </row>
    <row r="466" spans="1:13" x14ac:dyDescent="0.25">
      <c r="A466" t="s">
        <v>557</v>
      </c>
      <c r="B466" t="s">
        <v>407</v>
      </c>
      <c r="C466" t="s">
        <v>416</v>
      </c>
      <c r="D466" t="str">
        <f t="shared" si="62"/>
        <v>New Smyrna Beach - Volusia County</v>
      </c>
      <c r="E466" s="19">
        <v>28594</v>
      </c>
      <c r="F466" s="20">
        <v>28594</v>
      </c>
      <c r="G466" s="8">
        <f>VLOOKUP($B466,'County Pop Forecast'!$I$4:$N$72,2,FALSE)</f>
        <v>1.1457314723223311E-2</v>
      </c>
      <c r="H466" s="8">
        <f>VLOOKUP($B466,'County Pop Forecast'!$I$4:$N$72,3,FALSE)</f>
        <v>8.4284565233871955E-3</v>
      </c>
      <c r="I466" s="8">
        <f>VLOOKUP($B466,'County Pop Forecast'!$I$4:$N$72,4,FALSE)</f>
        <v>6.4332096890775681E-3</v>
      </c>
      <c r="J466" s="8">
        <f>VLOOKUP($B466,'County Pop Forecast'!$I$4:$N$72,5,FALSE)</f>
        <v>5.4496251795359552E-3</v>
      </c>
      <c r="K466" s="8">
        <f>VLOOKUP($B466,'County Pop Forecast'!$I$4:$N$72,6,FALSE)</f>
        <v>4.8867909213488048E-3</v>
      </c>
      <c r="M466">
        <f t="shared" si="61"/>
        <v>16</v>
      </c>
    </row>
    <row r="467" spans="1:13" x14ac:dyDescent="0.25">
      <c r="A467" t="s">
        <v>557</v>
      </c>
      <c r="B467" t="s">
        <v>407</v>
      </c>
      <c r="C467" t="s">
        <v>417</v>
      </c>
      <c r="D467" t="str">
        <f t="shared" si="62"/>
        <v>Oak Hill - Volusia County</v>
      </c>
      <c r="E467" s="19">
        <v>2110</v>
      </c>
      <c r="F467" s="20">
        <v>2110</v>
      </c>
      <c r="G467" s="8">
        <f>VLOOKUP($B467,'County Pop Forecast'!$I$4:$N$72,2,FALSE)</f>
        <v>1.1457314723223311E-2</v>
      </c>
      <c r="H467" s="8">
        <f>VLOOKUP($B467,'County Pop Forecast'!$I$4:$N$72,3,FALSE)</f>
        <v>8.4284565233871955E-3</v>
      </c>
      <c r="I467" s="8">
        <f>VLOOKUP($B467,'County Pop Forecast'!$I$4:$N$72,4,FALSE)</f>
        <v>6.4332096890775681E-3</v>
      </c>
      <c r="J467" s="8">
        <f>VLOOKUP($B467,'County Pop Forecast'!$I$4:$N$72,5,FALSE)</f>
        <v>5.4496251795359552E-3</v>
      </c>
      <c r="K467" s="8">
        <f>VLOOKUP($B467,'County Pop Forecast'!$I$4:$N$72,6,FALSE)</f>
        <v>4.8867909213488048E-3</v>
      </c>
      <c r="M467">
        <f t="shared" si="61"/>
        <v>8</v>
      </c>
    </row>
    <row r="468" spans="1:13" x14ac:dyDescent="0.25">
      <c r="A468" t="s">
        <v>557</v>
      </c>
      <c r="B468" t="s">
        <v>407</v>
      </c>
      <c r="C468" t="s">
        <v>418</v>
      </c>
      <c r="D468" t="str">
        <f t="shared" si="62"/>
        <v>Orange City - Volusia County</v>
      </c>
      <c r="E468" s="19">
        <v>12436</v>
      </c>
      <c r="F468" s="20">
        <v>12436</v>
      </c>
      <c r="G468" s="8">
        <f>VLOOKUP($B468,'County Pop Forecast'!$I$4:$N$72,2,FALSE)</f>
        <v>1.1457314723223311E-2</v>
      </c>
      <c r="H468" s="8">
        <f>VLOOKUP($B468,'County Pop Forecast'!$I$4:$N$72,3,FALSE)</f>
        <v>8.4284565233871955E-3</v>
      </c>
      <c r="I468" s="8">
        <f>VLOOKUP($B468,'County Pop Forecast'!$I$4:$N$72,4,FALSE)</f>
        <v>6.4332096890775681E-3</v>
      </c>
      <c r="J468" s="8">
        <f>VLOOKUP($B468,'County Pop Forecast'!$I$4:$N$72,5,FALSE)</f>
        <v>5.4496251795359552E-3</v>
      </c>
      <c r="K468" s="8">
        <f>VLOOKUP($B468,'County Pop Forecast'!$I$4:$N$72,6,FALSE)</f>
        <v>4.8867909213488048E-3</v>
      </c>
      <c r="M468">
        <f t="shared" si="61"/>
        <v>11</v>
      </c>
    </row>
    <row r="469" spans="1:13" x14ac:dyDescent="0.25">
      <c r="A469" t="s">
        <v>557</v>
      </c>
      <c r="B469" t="s">
        <v>407</v>
      </c>
      <c r="C469" t="s">
        <v>419</v>
      </c>
      <c r="D469" t="str">
        <f t="shared" si="62"/>
        <v>Ormond Beach - Volusia County</v>
      </c>
      <c r="E469" s="19">
        <v>41782</v>
      </c>
      <c r="F469" s="20">
        <v>41777</v>
      </c>
      <c r="G469" s="8">
        <f>VLOOKUP($B469,'County Pop Forecast'!$I$4:$N$72,2,FALSE)</f>
        <v>1.1457314723223311E-2</v>
      </c>
      <c r="H469" s="8">
        <f>VLOOKUP($B469,'County Pop Forecast'!$I$4:$N$72,3,FALSE)</f>
        <v>8.4284565233871955E-3</v>
      </c>
      <c r="I469" s="8">
        <f>VLOOKUP($B469,'County Pop Forecast'!$I$4:$N$72,4,FALSE)</f>
        <v>6.4332096890775681E-3</v>
      </c>
      <c r="J469" s="8">
        <f>VLOOKUP($B469,'County Pop Forecast'!$I$4:$N$72,5,FALSE)</f>
        <v>5.4496251795359552E-3</v>
      </c>
      <c r="K469" s="8">
        <f>VLOOKUP($B469,'County Pop Forecast'!$I$4:$N$72,6,FALSE)</f>
        <v>4.8867909213488048E-3</v>
      </c>
      <c r="M469">
        <f t="shared" si="61"/>
        <v>12</v>
      </c>
    </row>
    <row r="470" spans="1:13" x14ac:dyDescent="0.25">
      <c r="A470" t="s">
        <v>557</v>
      </c>
      <c r="B470" t="s">
        <v>407</v>
      </c>
      <c r="C470" t="s">
        <v>420</v>
      </c>
      <c r="D470" t="str">
        <f t="shared" si="62"/>
        <v>Pierson - Volusia County</v>
      </c>
      <c r="E470" s="19">
        <v>1869</v>
      </c>
      <c r="F470" s="20">
        <v>1869</v>
      </c>
      <c r="G470" s="8">
        <f>VLOOKUP($B470,'County Pop Forecast'!$I$4:$N$72,2,FALSE)</f>
        <v>1.1457314723223311E-2</v>
      </c>
      <c r="H470" s="8">
        <f>VLOOKUP($B470,'County Pop Forecast'!$I$4:$N$72,3,FALSE)</f>
        <v>8.4284565233871955E-3</v>
      </c>
      <c r="I470" s="8">
        <f>VLOOKUP($B470,'County Pop Forecast'!$I$4:$N$72,4,FALSE)</f>
        <v>6.4332096890775681E-3</v>
      </c>
      <c r="J470" s="8">
        <f>VLOOKUP($B470,'County Pop Forecast'!$I$4:$N$72,5,FALSE)</f>
        <v>5.4496251795359552E-3</v>
      </c>
      <c r="K470" s="8">
        <f>VLOOKUP($B470,'County Pop Forecast'!$I$4:$N$72,6,FALSE)</f>
        <v>4.8867909213488048E-3</v>
      </c>
      <c r="M470">
        <f t="shared" si="61"/>
        <v>7</v>
      </c>
    </row>
    <row r="471" spans="1:13" x14ac:dyDescent="0.25">
      <c r="A471" t="s">
        <v>557</v>
      </c>
      <c r="B471" t="s">
        <v>407</v>
      </c>
      <c r="C471" t="s">
        <v>421</v>
      </c>
      <c r="D471" t="str">
        <f t="shared" si="62"/>
        <v>Ponce Inlet - Volusia County</v>
      </c>
      <c r="E471" s="19">
        <v>3205</v>
      </c>
      <c r="F471" s="20">
        <v>3205</v>
      </c>
      <c r="G471" s="8">
        <f>VLOOKUP($B471,'County Pop Forecast'!$I$4:$N$72,2,FALSE)</f>
        <v>1.1457314723223311E-2</v>
      </c>
      <c r="H471" s="8">
        <f>VLOOKUP($B471,'County Pop Forecast'!$I$4:$N$72,3,FALSE)</f>
        <v>8.4284565233871955E-3</v>
      </c>
      <c r="I471" s="8">
        <f>VLOOKUP($B471,'County Pop Forecast'!$I$4:$N$72,4,FALSE)</f>
        <v>6.4332096890775681E-3</v>
      </c>
      <c r="J471" s="8">
        <f>VLOOKUP($B471,'County Pop Forecast'!$I$4:$N$72,5,FALSE)</f>
        <v>5.4496251795359552E-3</v>
      </c>
      <c r="K471" s="8">
        <f>VLOOKUP($B471,'County Pop Forecast'!$I$4:$N$72,6,FALSE)</f>
        <v>4.8867909213488048E-3</v>
      </c>
      <c r="M471">
        <f t="shared" si="61"/>
        <v>11</v>
      </c>
    </row>
    <row r="472" spans="1:13" x14ac:dyDescent="0.25">
      <c r="A472" t="s">
        <v>557</v>
      </c>
      <c r="B472" t="s">
        <v>407</v>
      </c>
      <c r="C472" t="s">
        <v>422</v>
      </c>
      <c r="D472" t="str">
        <f t="shared" si="62"/>
        <v>Port Orange - Volusia County</v>
      </c>
      <c r="E472" s="19">
        <v>62832</v>
      </c>
      <c r="F472" s="20">
        <v>62832</v>
      </c>
      <c r="G472" s="8">
        <f>VLOOKUP($B472,'County Pop Forecast'!$I$4:$N$72,2,FALSE)</f>
        <v>1.1457314723223311E-2</v>
      </c>
      <c r="H472" s="8">
        <f>VLOOKUP($B472,'County Pop Forecast'!$I$4:$N$72,3,FALSE)</f>
        <v>8.4284565233871955E-3</v>
      </c>
      <c r="I472" s="8">
        <f>VLOOKUP($B472,'County Pop Forecast'!$I$4:$N$72,4,FALSE)</f>
        <v>6.4332096890775681E-3</v>
      </c>
      <c r="J472" s="8">
        <f>VLOOKUP($B472,'County Pop Forecast'!$I$4:$N$72,5,FALSE)</f>
        <v>5.4496251795359552E-3</v>
      </c>
      <c r="K472" s="8">
        <f>VLOOKUP($B472,'County Pop Forecast'!$I$4:$N$72,6,FALSE)</f>
        <v>4.8867909213488048E-3</v>
      </c>
      <c r="M472">
        <f t="shared" si="61"/>
        <v>11</v>
      </c>
    </row>
    <row r="473" spans="1:13" x14ac:dyDescent="0.25">
      <c r="A473" t="s">
        <v>557</v>
      </c>
      <c r="B473" t="s">
        <v>407</v>
      </c>
      <c r="C473" t="s">
        <v>423</v>
      </c>
      <c r="D473" t="str">
        <f t="shared" si="62"/>
        <v>South Daytona - Volusia County</v>
      </c>
      <c r="E473" s="19">
        <v>13007</v>
      </c>
      <c r="F473" s="20">
        <v>13007</v>
      </c>
      <c r="G473" s="8">
        <f>VLOOKUP($B473,'County Pop Forecast'!$I$4:$N$72,2,FALSE)</f>
        <v>1.1457314723223311E-2</v>
      </c>
      <c r="H473" s="8">
        <f>VLOOKUP($B473,'County Pop Forecast'!$I$4:$N$72,3,FALSE)</f>
        <v>8.4284565233871955E-3</v>
      </c>
      <c r="I473" s="8">
        <f>VLOOKUP($B473,'County Pop Forecast'!$I$4:$N$72,4,FALSE)</f>
        <v>6.4332096890775681E-3</v>
      </c>
      <c r="J473" s="8">
        <f>VLOOKUP($B473,'County Pop Forecast'!$I$4:$N$72,5,FALSE)</f>
        <v>5.4496251795359552E-3</v>
      </c>
      <c r="K473" s="8">
        <f>VLOOKUP($B473,'County Pop Forecast'!$I$4:$N$72,6,FALSE)</f>
        <v>4.8867909213488048E-3</v>
      </c>
      <c r="M473">
        <f t="shared" si="61"/>
        <v>13</v>
      </c>
    </row>
    <row r="474" spans="1:13" x14ac:dyDescent="0.25">
      <c r="A474" s="2" t="s">
        <v>544</v>
      </c>
      <c r="B474" t="s">
        <v>407</v>
      </c>
      <c r="C474" t="s">
        <v>540</v>
      </c>
      <c r="D474" t="str">
        <f>C474</f>
        <v>Unincorporated Volusia County</v>
      </c>
      <c r="E474" s="19">
        <v>119211</v>
      </c>
      <c r="F474" s="20">
        <v>117443</v>
      </c>
      <c r="G474" s="8">
        <f>VLOOKUP($B474,'County Pop Forecast'!$I$4:$N$72,2,FALSE)</f>
        <v>1.1457314723223311E-2</v>
      </c>
      <c r="H474" s="8">
        <f>VLOOKUP($B474,'County Pop Forecast'!$I$4:$N$72,3,FALSE)</f>
        <v>8.4284565233871955E-3</v>
      </c>
      <c r="I474" s="8">
        <f>VLOOKUP($B474,'County Pop Forecast'!$I$4:$N$72,4,FALSE)</f>
        <v>6.4332096890775681E-3</v>
      </c>
      <c r="J474" s="8">
        <f>VLOOKUP($B474,'County Pop Forecast'!$I$4:$N$72,5,FALSE)</f>
        <v>5.4496251795359552E-3</v>
      </c>
      <c r="K474" s="8">
        <f>VLOOKUP($B474,'County Pop Forecast'!$I$4:$N$72,6,FALSE)</f>
        <v>4.8867909213488048E-3</v>
      </c>
      <c r="M474">
        <f t="shared" si="61"/>
        <v>29</v>
      </c>
    </row>
    <row r="475" spans="1:13" x14ac:dyDescent="0.25">
      <c r="A475" t="s">
        <v>557</v>
      </c>
      <c r="B475" t="s">
        <v>424</v>
      </c>
      <c r="C475" t="s">
        <v>425</v>
      </c>
      <c r="D475" t="str">
        <f t="shared" ref="D475:D476" si="63">C475&amp;" - "&amp;B475</f>
        <v>St. Marks - Wakulla County</v>
      </c>
      <c r="E475" s="19">
        <v>345</v>
      </c>
      <c r="F475" s="20">
        <v>345</v>
      </c>
      <c r="G475" s="8">
        <f>VLOOKUP($B475,'County Pop Forecast'!$I$4:$N$72,2,FALSE)</f>
        <v>1.3753741850951018E-2</v>
      </c>
      <c r="H475" s="8">
        <f>VLOOKUP($B475,'County Pop Forecast'!$I$4:$N$72,3,FALSE)</f>
        <v>1.0860129495146698E-2</v>
      </c>
      <c r="I475" s="8">
        <f>VLOOKUP($B475,'County Pop Forecast'!$I$4:$N$72,4,FALSE)</f>
        <v>8.5399355787481035E-3</v>
      </c>
      <c r="J475" s="8">
        <f>VLOOKUP($B475,'County Pop Forecast'!$I$4:$N$72,5,FALSE)</f>
        <v>6.6929370749644335E-3</v>
      </c>
      <c r="K475" s="8">
        <f>VLOOKUP($B475,'County Pop Forecast'!$I$4:$N$72,6,FALSE)</f>
        <v>5.5052002420112878E-3</v>
      </c>
      <c r="M475">
        <f t="shared" si="61"/>
        <v>9</v>
      </c>
    </row>
    <row r="476" spans="1:13" x14ac:dyDescent="0.25">
      <c r="A476" t="s">
        <v>557</v>
      </c>
      <c r="B476" t="s">
        <v>424</v>
      </c>
      <c r="C476" t="s">
        <v>426</v>
      </c>
      <c r="D476" t="str">
        <f t="shared" si="63"/>
        <v>Sopchoppy - Wakulla County</v>
      </c>
      <c r="E476" s="19">
        <v>515</v>
      </c>
      <c r="F476" s="20">
        <v>515</v>
      </c>
      <c r="G476" s="8">
        <f>VLOOKUP($B476,'County Pop Forecast'!$I$4:$N$72,2,FALSE)</f>
        <v>1.3753741850951018E-2</v>
      </c>
      <c r="H476" s="8">
        <f>VLOOKUP($B476,'County Pop Forecast'!$I$4:$N$72,3,FALSE)</f>
        <v>1.0860129495146698E-2</v>
      </c>
      <c r="I476" s="8">
        <f>VLOOKUP($B476,'County Pop Forecast'!$I$4:$N$72,4,FALSE)</f>
        <v>8.5399355787481035E-3</v>
      </c>
      <c r="J476" s="8">
        <f>VLOOKUP($B476,'County Pop Forecast'!$I$4:$N$72,5,FALSE)</f>
        <v>6.6929370749644335E-3</v>
      </c>
      <c r="K476" s="8">
        <f>VLOOKUP($B476,'County Pop Forecast'!$I$4:$N$72,6,FALSE)</f>
        <v>5.5052002420112878E-3</v>
      </c>
      <c r="M476">
        <f t="shared" si="61"/>
        <v>9</v>
      </c>
    </row>
    <row r="477" spans="1:13" x14ac:dyDescent="0.25">
      <c r="A477" s="2" t="s">
        <v>544</v>
      </c>
      <c r="B477" t="s">
        <v>424</v>
      </c>
      <c r="C477" t="s">
        <v>541</v>
      </c>
      <c r="D477" t="str">
        <f>C477</f>
        <v>Unincorporated Wakulla County</v>
      </c>
      <c r="E477" s="19">
        <v>33121</v>
      </c>
      <c r="F477" s="20">
        <v>30150</v>
      </c>
      <c r="G477" s="8">
        <f>VLOOKUP($B477,'County Pop Forecast'!$I$4:$N$72,2,FALSE)</f>
        <v>1.3753741850951018E-2</v>
      </c>
      <c r="H477" s="8">
        <f>VLOOKUP($B477,'County Pop Forecast'!$I$4:$N$72,3,FALSE)</f>
        <v>1.0860129495146698E-2</v>
      </c>
      <c r="I477" s="8">
        <f>VLOOKUP($B477,'County Pop Forecast'!$I$4:$N$72,4,FALSE)</f>
        <v>8.5399355787481035E-3</v>
      </c>
      <c r="J477" s="8">
        <f>VLOOKUP($B477,'County Pop Forecast'!$I$4:$N$72,5,FALSE)</f>
        <v>6.6929370749644335E-3</v>
      </c>
      <c r="K477" s="8">
        <f>VLOOKUP($B477,'County Pop Forecast'!$I$4:$N$72,6,FALSE)</f>
        <v>5.5052002420112878E-3</v>
      </c>
      <c r="M477">
        <f t="shared" si="61"/>
        <v>29</v>
      </c>
    </row>
    <row r="478" spans="1:13" x14ac:dyDescent="0.25">
      <c r="A478" t="s">
        <v>557</v>
      </c>
      <c r="B478" t="s">
        <v>427</v>
      </c>
      <c r="C478" t="s">
        <v>428</v>
      </c>
      <c r="D478" t="str">
        <f t="shared" ref="D478:D480" si="64">C478&amp;" - "&amp;B478</f>
        <v>DeFuniak Springs - Walton County</v>
      </c>
      <c r="E478" s="19">
        <v>5653</v>
      </c>
      <c r="F478" s="20">
        <v>5628</v>
      </c>
      <c r="G478" s="8">
        <f>VLOOKUP($B478,'County Pop Forecast'!$I$4:$N$72,2,FALSE)</f>
        <v>2.8192063255547462E-2</v>
      </c>
      <c r="H478" s="8">
        <f>VLOOKUP($B478,'County Pop Forecast'!$I$4:$N$72,3,FALSE)</f>
        <v>2.1405086999126466E-2</v>
      </c>
      <c r="I478" s="8">
        <f>VLOOKUP($B478,'County Pop Forecast'!$I$4:$N$72,4,FALSE)</f>
        <v>1.6520283088518051E-2</v>
      </c>
      <c r="J478" s="8">
        <f>VLOOKUP($B478,'County Pop Forecast'!$I$4:$N$72,5,FALSE)</f>
        <v>1.3715660349491898E-2</v>
      </c>
      <c r="K478" s="8">
        <f>VLOOKUP($B478,'County Pop Forecast'!$I$4:$N$72,6,FALSE)</f>
        <v>1.2231258879964235E-2</v>
      </c>
      <c r="M478">
        <f t="shared" si="61"/>
        <v>16</v>
      </c>
    </row>
    <row r="479" spans="1:13" x14ac:dyDescent="0.25">
      <c r="A479" t="s">
        <v>557</v>
      </c>
      <c r="B479" t="s">
        <v>427</v>
      </c>
      <c r="C479" t="s">
        <v>429</v>
      </c>
      <c r="D479" t="str">
        <f t="shared" si="64"/>
        <v>Freeport - Walton County</v>
      </c>
      <c r="E479" s="19">
        <v>5765</v>
      </c>
      <c r="F479" s="20">
        <v>5765</v>
      </c>
      <c r="G479" s="8">
        <f>VLOOKUP($B479,'County Pop Forecast'!$I$4:$N$72,2,FALSE)</f>
        <v>2.8192063255547462E-2</v>
      </c>
      <c r="H479" s="8">
        <f>VLOOKUP($B479,'County Pop Forecast'!$I$4:$N$72,3,FALSE)</f>
        <v>2.1405086999126466E-2</v>
      </c>
      <c r="I479" s="8">
        <f>VLOOKUP($B479,'County Pop Forecast'!$I$4:$N$72,4,FALSE)</f>
        <v>1.6520283088518051E-2</v>
      </c>
      <c r="J479" s="8">
        <f>VLOOKUP($B479,'County Pop Forecast'!$I$4:$N$72,5,FALSE)</f>
        <v>1.3715660349491898E-2</v>
      </c>
      <c r="K479" s="8">
        <f>VLOOKUP($B479,'County Pop Forecast'!$I$4:$N$72,6,FALSE)</f>
        <v>1.2231258879964235E-2</v>
      </c>
      <c r="M479">
        <f t="shared" si="61"/>
        <v>8</v>
      </c>
    </row>
    <row r="480" spans="1:13" x14ac:dyDescent="0.25">
      <c r="A480" t="s">
        <v>557</v>
      </c>
      <c r="B480" t="s">
        <v>427</v>
      </c>
      <c r="C480" t="s">
        <v>430</v>
      </c>
      <c r="D480" t="str">
        <f t="shared" si="64"/>
        <v>Paxton - Walton County</v>
      </c>
      <c r="E480" s="19">
        <v>608</v>
      </c>
      <c r="F480" s="20">
        <v>608</v>
      </c>
      <c r="G480" s="8">
        <f>VLOOKUP($B480,'County Pop Forecast'!$I$4:$N$72,2,FALSE)</f>
        <v>2.8192063255547462E-2</v>
      </c>
      <c r="H480" s="8">
        <f>VLOOKUP($B480,'County Pop Forecast'!$I$4:$N$72,3,FALSE)</f>
        <v>2.1405086999126466E-2</v>
      </c>
      <c r="I480" s="8">
        <f>VLOOKUP($B480,'County Pop Forecast'!$I$4:$N$72,4,FALSE)</f>
        <v>1.6520283088518051E-2</v>
      </c>
      <c r="J480" s="8">
        <f>VLOOKUP($B480,'County Pop Forecast'!$I$4:$N$72,5,FALSE)</f>
        <v>1.3715660349491898E-2</v>
      </c>
      <c r="K480" s="8">
        <f>VLOOKUP($B480,'County Pop Forecast'!$I$4:$N$72,6,FALSE)</f>
        <v>1.2231258879964235E-2</v>
      </c>
      <c r="M480">
        <f t="shared" si="61"/>
        <v>6</v>
      </c>
    </row>
    <row r="481" spans="1:13" x14ac:dyDescent="0.25">
      <c r="A481" s="2" t="s">
        <v>544</v>
      </c>
      <c r="B481" t="s">
        <v>427</v>
      </c>
      <c r="C481" t="s">
        <v>542</v>
      </c>
      <c r="D481" t="str">
        <f>C481</f>
        <v>Unincorporated Walton County</v>
      </c>
      <c r="E481" s="19">
        <v>62698</v>
      </c>
      <c r="F481" s="20">
        <v>61245</v>
      </c>
      <c r="G481" s="8">
        <f>VLOOKUP($B481,'County Pop Forecast'!$I$4:$N$72,2,FALSE)</f>
        <v>2.8192063255547462E-2</v>
      </c>
      <c r="H481" s="8">
        <f>VLOOKUP($B481,'County Pop Forecast'!$I$4:$N$72,3,FALSE)</f>
        <v>2.1405086999126466E-2</v>
      </c>
      <c r="I481" s="8">
        <f>VLOOKUP($B481,'County Pop Forecast'!$I$4:$N$72,4,FALSE)</f>
        <v>1.6520283088518051E-2</v>
      </c>
      <c r="J481" s="8">
        <f>VLOOKUP($B481,'County Pop Forecast'!$I$4:$N$72,5,FALSE)</f>
        <v>1.3715660349491898E-2</v>
      </c>
      <c r="K481" s="8">
        <f>VLOOKUP($B481,'County Pop Forecast'!$I$4:$N$72,6,FALSE)</f>
        <v>1.2231258879964235E-2</v>
      </c>
      <c r="M481">
        <f t="shared" si="61"/>
        <v>28</v>
      </c>
    </row>
    <row r="482" spans="1:13" x14ac:dyDescent="0.25">
      <c r="A482" t="s">
        <v>557</v>
      </c>
      <c r="B482" t="s">
        <v>431</v>
      </c>
      <c r="C482" t="s">
        <v>432</v>
      </c>
      <c r="D482" t="str">
        <f t="shared" ref="D482:D486" si="65">C482&amp;" - "&amp;B482</f>
        <v>Caryville - Washington County</v>
      </c>
      <c r="E482" s="19">
        <v>293</v>
      </c>
      <c r="F482" s="20">
        <v>293</v>
      </c>
      <c r="G482" s="8">
        <f>VLOOKUP($B482,'County Pop Forecast'!$I$4:$N$72,2,FALSE)</f>
        <v>6.5759263431197645E-3</v>
      </c>
      <c r="H482" s="8">
        <f>VLOOKUP($B482,'County Pop Forecast'!$I$4:$N$72,3,FALSE)</f>
        <v>4.9698373281572561E-3</v>
      </c>
      <c r="I482" s="8">
        <f>VLOOKUP($B482,'County Pop Forecast'!$I$4:$N$72,4,FALSE)</f>
        <v>3.6329079285328802E-3</v>
      </c>
      <c r="J482" s="8">
        <f>VLOOKUP($B482,'County Pop Forecast'!$I$4:$N$72,5,FALSE)</f>
        <v>2.867211491786481E-3</v>
      </c>
      <c r="K482" s="8">
        <f>VLOOKUP($B482,'County Pop Forecast'!$I$4:$N$72,6,FALSE)</f>
        <v>2.3839884627601116E-3</v>
      </c>
      <c r="M482">
        <f t="shared" si="61"/>
        <v>9</v>
      </c>
    </row>
    <row r="483" spans="1:13" x14ac:dyDescent="0.25">
      <c r="A483" t="s">
        <v>557</v>
      </c>
      <c r="B483" t="s">
        <v>431</v>
      </c>
      <c r="C483" t="s">
        <v>433</v>
      </c>
      <c r="D483" t="str">
        <f t="shared" si="65"/>
        <v>Chipley - Washington County</v>
      </c>
      <c r="E483" s="19">
        <v>3601</v>
      </c>
      <c r="F483" s="20">
        <v>3601</v>
      </c>
      <c r="G483" s="8">
        <f>VLOOKUP($B483,'County Pop Forecast'!$I$4:$N$72,2,FALSE)</f>
        <v>6.5759263431197645E-3</v>
      </c>
      <c r="H483" s="8">
        <f>VLOOKUP($B483,'County Pop Forecast'!$I$4:$N$72,3,FALSE)</f>
        <v>4.9698373281572561E-3</v>
      </c>
      <c r="I483" s="8">
        <f>VLOOKUP($B483,'County Pop Forecast'!$I$4:$N$72,4,FALSE)</f>
        <v>3.6329079285328802E-3</v>
      </c>
      <c r="J483" s="8">
        <f>VLOOKUP($B483,'County Pop Forecast'!$I$4:$N$72,5,FALSE)</f>
        <v>2.867211491786481E-3</v>
      </c>
      <c r="K483" s="8">
        <f>VLOOKUP($B483,'County Pop Forecast'!$I$4:$N$72,6,FALSE)</f>
        <v>2.3839884627601116E-3</v>
      </c>
      <c r="M483">
        <f t="shared" si="61"/>
        <v>7</v>
      </c>
    </row>
    <row r="484" spans="1:13" x14ac:dyDescent="0.25">
      <c r="A484" t="s">
        <v>557</v>
      </c>
      <c r="B484" t="s">
        <v>431</v>
      </c>
      <c r="C484" t="s">
        <v>434</v>
      </c>
      <c r="D484" t="str">
        <f t="shared" si="65"/>
        <v>Ebro - Washington County</v>
      </c>
      <c r="E484" s="19">
        <v>240</v>
      </c>
      <c r="F484" s="20">
        <v>240</v>
      </c>
      <c r="G484" s="8">
        <f>VLOOKUP($B484,'County Pop Forecast'!$I$4:$N$72,2,FALSE)</f>
        <v>6.5759263431197645E-3</v>
      </c>
      <c r="H484" s="8">
        <f>VLOOKUP($B484,'County Pop Forecast'!$I$4:$N$72,3,FALSE)</f>
        <v>4.9698373281572561E-3</v>
      </c>
      <c r="I484" s="8">
        <f>VLOOKUP($B484,'County Pop Forecast'!$I$4:$N$72,4,FALSE)</f>
        <v>3.6329079285328802E-3</v>
      </c>
      <c r="J484" s="8">
        <f>VLOOKUP($B484,'County Pop Forecast'!$I$4:$N$72,5,FALSE)</f>
        <v>2.867211491786481E-3</v>
      </c>
      <c r="K484" s="8">
        <f>VLOOKUP($B484,'County Pop Forecast'!$I$4:$N$72,6,FALSE)</f>
        <v>2.3839884627601116E-3</v>
      </c>
      <c r="M484">
        <f t="shared" si="61"/>
        <v>4</v>
      </c>
    </row>
    <row r="485" spans="1:13" x14ac:dyDescent="0.25">
      <c r="A485" t="s">
        <v>557</v>
      </c>
      <c r="B485" t="s">
        <v>431</v>
      </c>
      <c r="C485" t="s">
        <v>435</v>
      </c>
      <c r="D485" t="str">
        <f t="shared" si="65"/>
        <v>Vernon - Washington County</v>
      </c>
      <c r="E485" s="19">
        <v>733</v>
      </c>
      <c r="F485" s="20">
        <v>733</v>
      </c>
      <c r="G485" s="8">
        <f>VLOOKUP($B485,'County Pop Forecast'!$I$4:$N$72,2,FALSE)</f>
        <v>6.5759263431197645E-3</v>
      </c>
      <c r="H485" s="8">
        <f>VLOOKUP($B485,'County Pop Forecast'!$I$4:$N$72,3,FALSE)</f>
        <v>4.9698373281572561E-3</v>
      </c>
      <c r="I485" s="8">
        <f>VLOOKUP($B485,'County Pop Forecast'!$I$4:$N$72,4,FALSE)</f>
        <v>3.6329079285328802E-3</v>
      </c>
      <c r="J485" s="8">
        <f>VLOOKUP($B485,'County Pop Forecast'!$I$4:$N$72,5,FALSE)</f>
        <v>2.867211491786481E-3</v>
      </c>
      <c r="K485" s="8">
        <f>VLOOKUP($B485,'County Pop Forecast'!$I$4:$N$72,6,FALSE)</f>
        <v>2.3839884627601116E-3</v>
      </c>
      <c r="M485">
        <f t="shared" si="61"/>
        <v>6</v>
      </c>
    </row>
    <row r="486" spans="1:13" x14ac:dyDescent="0.25">
      <c r="A486" t="s">
        <v>557</v>
      </c>
      <c r="B486" t="s">
        <v>431</v>
      </c>
      <c r="C486" t="s">
        <v>436</v>
      </c>
      <c r="D486" t="str">
        <f t="shared" si="65"/>
        <v>Wausau - Washington County</v>
      </c>
      <c r="E486" s="19">
        <v>310</v>
      </c>
      <c r="F486" s="20">
        <v>310</v>
      </c>
      <c r="G486" s="8">
        <f>VLOOKUP($B486,'County Pop Forecast'!$I$4:$N$72,2,FALSE)</f>
        <v>6.5759263431197645E-3</v>
      </c>
      <c r="H486" s="8">
        <f>VLOOKUP($B486,'County Pop Forecast'!$I$4:$N$72,3,FALSE)</f>
        <v>4.9698373281572561E-3</v>
      </c>
      <c r="I486" s="8">
        <f>VLOOKUP($B486,'County Pop Forecast'!$I$4:$N$72,4,FALSE)</f>
        <v>3.6329079285328802E-3</v>
      </c>
      <c r="J486" s="8">
        <f>VLOOKUP($B486,'County Pop Forecast'!$I$4:$N$72,5,FALSE)</f>
        <v>2.867211491786481E-3</v>
      </c>
      <c r="K486" s="8">
        <f>VLOOKUP($B486,'County Pop Forecast'!$I$4:$N$72,6,FALSE)</f>
        <v>2.3839884627601116E-3</v>
      </c>
      <c r="M486">
        <f t="shared" si="61"/>
        <v>6</v>
      </c>
    </row>
    <row r="487" spans="1:13" x14ac:dyDescent="0.25">
      <c r="A487" s="2" t="s">
        <v>544</v>
      </c>
      <c r="B487" t="s">
        <v>431</v>
      </c>
      <c r="C487" t="s">
        <v>543</v>
      </c>
      <c r="D487" t="str">
        <f>C487</f>
        <v>Unincorporated Washington County</v>
      </c>
      <c r="E487" s="19">
        <v>20157</v>
      </c>
      <c r="F487" s="20">
        <v>18188</v>
      </c>
      <c r="G487" s="8">
        <f>VLOOKUP($B487,'County Pop Forecast'!$I$4:$N$72,2,FALSE)</f>
        <v>6.5759263431197645E-3</v>
      </c>
      <c r="H487" s="8">
        <f>VLOOKUP($B487,'County Pop Forecast'!$I$4:$N$72,3,FALSE)</f>
        <v>4.9698373281572561E-3</v>
      </c>
      <c r="I487" s="8">
        <f>VLOOKUP($B487,'County Pop Forecast'!$I$4:$N$72,4,FALSE)</f>
        <v>3.6329079285328802E-3</v>
      </c>
      <c r="J487" s="8">
        <f>VLOOKUP($B487,'County Pop Forecast'!$I$4:$N$72,5,FALSE)</f>
        <v>2.867211491786481E-3</v>
      </c>
      <c r="K487" s="8">
        <f>VLOOKUP($B487,'County Pop Forecast'!$I$4:$N$72,6,FALSE)</f>
        <v>2.3839884627601116E-3</v>
      </c>
      <c r="M487">
        <f t="shared" si="61"/>
        <v>32</v>
      </c>
    </row>
    <row r="488" spans="1:13" x14ac:dyDescent="0.25">
      <c r="A488" t="s">
        <v>557</v>
      </c>
      <c r="B488" t="s">
        <v>113</v>
      </c>
      <c r="C488" t="s">
        <v>459</v>
      </c>
      <c r="D488" t="str">
        <f t="shared" ref="D488:D495" si="66">C488&amp;" - "&amp;B488</f>
        <v>Fanning Springs (whole) - Gilchrist County</v>
      </c>
      <c r="E488" s="1">
        <v>906</v>
      </c>
      <c r="F488" s="1">
        <v>906</v>
      </c>
      <c r="G488" s="8">
        <f>VLOOKUP($B488,'County Pop Forecast'!$I$4:$N$72,2,FALSE)</f>
        <v>1.137543770277949E-2</v>
      </c>
      <c r="H488" s="8">
        <f>VLOOKUP($B488,'County Pop Forecast'!$I$4:$N$72,3,FALSE)</f>
        <v>8.5230355976748662E-3</v>
      </c>
      <c r="I488" s="8">
        <f>VLOOKUP($B488,'County Pop Forecast'!$I$4:$N$72,4,FALSE)</f>
        <v>6.6342434265327377E-3</v>
      </c>
      <c r="J488" s="8">
        <f>VLOOKUP($B488,'County Pop Forecast'!$I$4:$N$72,5,FALSE)</f>
        <v>5.4280879013397509E-3</v>
      </c>
      <c r="K488" s="8">
        <f>VLOOKUP($B488,'County Pop Forecast'!$I$4:$N$72,6,FALSE)</f>
        <v>4.6622068574093678E-3</v>
      </c>
      <c r="M488">
        <f t="shared" si="61"/>
        <v>23</v>
      </c>
    </row>
    <row r="489" spans="1:13" x14ac:dyDescent="0.25">
      <c r="A489" t="s">
        <v>557</v>
      </c>
      <c r="B489" t="s">
        <v>99</v>
      </c>
      <c r="C489" t="s">
        <v>460</v>
      </c>
      <c r="D489" t="str">
        <f t="shared" si="66"/>
        <v>Flagler Beach (whole) - Flagler County</v>
      </c>
      <c r="E489" s="1">
        <v>4760</v>
      </c>
      <c r="F489" s="1">
        <v>4760</v>
      </c>
      <c r="G489" s="8">
        <f>VLOOKUP($B489,'County Pop Forecast'!$I$4:$N$72,2,FALSE)</f>
        <v>2.357846213252035E-2</v>
      </c>
      <c r="H489" s="8">
        <f>VLOOKUP($B489,'County Pop Forecast'!$I$4:$N$72,3,FALSE)</f>
        <v>1.8733988434503246E-2</v>
      </c>
      <c r="I489" s="8">
        <f>VLOOKUP($B489,'County Pop Forecast'!$I$4:$N$72,4,FALSE)</f>
        <v>1.4067413441130938E-2</v>
      </c>
      <c r="J489" s="8">
        <f>VLOOKUP($B489,'County Pop Forecast'!$I$4:$N$72,5,FALSE)</f>
        <v>1.0998207002815175E-2</v>
      </c>
      <c r="K489" s="8">
        <f>VLOOKUP($B489,'County Pop Forecast'!$I$4:$N$72,6,FALSE)</f>
        <v>9.2135672558626425E-3</v>
      </c>
      <c r="M489">
        <f t="shared" si="61"/>
        <v>21</v>
      </c>
    </row>
    <row r="490" spans="1:13" x14ac:dyDescent="0.25">
      <c r="A490" t="s">
        <v>557</v>
      </c>
      <c r="B490" t="s">
        <v>202</v>
      </c>
      <c r="C490" t="s">
        <v>461</v>
      </c>
      <c r="D490" t="str">
        <f t="shared" si="66"/>
        <v>Longboat Key (whole) - Manatee County</v>
      </c>
      <c r="E490" s="1">
        <v>7098</v>
      </c>
      <c r="F490" s="1">
        <v>7098</v>
      </c>
      <c r="G490" s="8">
        <f>VLOOKUP($B490,'County Pop Forecast'!$I$4:$N$72,2,FALSE)</f>
        <v>1.8912951969316083E-2</v>
      </c>
      <c r="H490" s="8">
        <f>VLOOKUP($B490,'County Pop Forecast'!$I$4:$N$72,3,FALSE)</f>
        <v>1.4642124412384661E-2</v>
      </c>
      <c r="I490" s="8">
        <f>VLOOKUP($B490,'County Pop Forecast'!$I$4:$N$72,4,FALSE)</f>
        <v>1.1387137862788554E-2</v>
      </c>
      <c r="J490" s="8">
        <f>VLOOKUP($B490,'County Pop Forecast'!$I$4:$N$72,5,FALSE)</f>
        <v>9.6874968340445733E-3</v>
      </c>
      <c r="K490" s="8">
        <f>VLOOKUP($B490,'County Pop Forecast'!$I$4:$N$72,6,FALSE)</f>
        <v>8.1782958093750135E-3</v>
      </c>
      <c r="M490">
        <f t="shared" si="61"/>
        <v>20</v>
      </c>
    </row>
    <row r="491" spans="1:13" x14ac:dyDescent="0.25">
      <c r="A491" t="s">
        <v>557</v>
      </c>
      <c r="B491" t="s">
        <v>99</v>
      </c>
      <c r="C491" t="s">
        <v>462</v>
      </c>
      <c r="D491" t="str">
        <f t="shared" si="66"/>
        <v>Marineland (whole) - Flagler County</v>
      </c>
      <c r="E491" s="1">
        <v>8</v>
      </c>
      <c r="F491" s="1">
        <v>8</v>
      </c>
      <c r="G491" s="8">
        <f>VLOOKUP($B491,'County Pop Forecast'!$I$4:$N$72,2,FALSE)</f>
        <v>2.357846213252035E-2</v>
      </c>
      <c r="H491" s="8">
        <f>VLOOKUP($B491,'County Pop Forecast'!$I$4:$N$72,3,FALSE)</f>
        <v>1.8733988434503246E-2</v>
      </c>
      <c r="I491" s="8">
        <f>VLOOKUP($B491,'County Pop Forecast'!$I$4:$N$72,4,FALSE)</f>
        <v>1.4067413441130938E-2</v>
      </c>
      <c r="J491" s="8">
        <f>VLOOKUP($B491,'County Pop Forecast'!$I$4:$N$72,5,FALSE)</f>
        <v>1.0998207002815175E-2</v>
      </c>
      <c r="K491" s="8">
        <f>VLOOKUP($B491,'County Pop Forecast'!$I$4:$N$72,6,FALSE)</f>
        <v>9.2135672558626425E-3</v>
      </c>
      <c r="M491">
        <f t="shared" si="61"/>
        <v>18</v>
      </c>
    </row>
    <row r="492" spans="1:13" x14ac:dyDescent="0.25">
      <c r="A492" t="s">
        <v>557</v>
      </c>
      <c r="B492" t="s">
        <v>189</v>
      </c>
      <c r="C492" t="s">
        <v>459</v>
      </c>
      <c r="D492" t="str">
        <f t="shared" si="66"/>
        <v>Fanning Springs (whole) - Levy County</v>
      </c>
      <c r="E492" s="1">
        <v>906</v>
      </c>
      <c r="F492" s="1">
        <v>906</v>
      </c>
      <c r="G492" s="8">
        <f>VLOOKUP($B492,'County Pop Forecast'!$I$4:$N$72,2,FALSE)</f>
        <v>6.701116015397357E-3</v>
      </c>
      <c r="H492" s="8">
        <f>VLOOKUP($B492,'County Pop Forecast'!$I$4:$N$72,3,FALSE)</f>
        <v>5.2558377534819289E-3</v>
      </c>
      <c r="I492" s="8">
        <f>VLOOKUP($B492,'County Pop Forecast'!$I$4:$N$72,4,FALSE)</f>
        <v>4.1053314299765997E-3</v>
      </c>
      <c r="J492" s="8">
        <f>VLOOKUP($B492,'County Pop Forecast'!$I$4:$N$72,5,FALSE)</f>
        <v>3.3902511339285457E-3</v>
      </c>
      <c r="K492" s="8">
        <f>VLOOKUP($B492,'County Pop Forecast'!$I$4:$N$72,6,FALSE)</f>
        <v>3.0414897687414122E-3</v>
      </c>
      <c r="M492">
        <f t="shared" si="61"/>
        <v>23</v>
      </c>
    </row>
    <row r="493" spans="1:13" x14ac:dyDescent="0.25">
      <c r="A493" t="s">
        <v>557</v>
      </c>
      <c r="B493" t="s">
        <v>407</v>
      </c>
      <c r="C493" t="s">
        <v>460</v>
      </c>
      <c r="D493" t="str">
        <f t="shared" si="66"/>
        <v>Flagler Beach (whole) - Volusia County</v>
      </c>
      <c r="E493" s="1">
        <v>4760</v>
      </c>
      <c r="F493" s="1">
        <v>4760</v>
      </c>
      <c r="G493" s="8">
        <f>VLOOKUP($B493,'County Pop Forecast'!$I$4:$N$72,2,FALSE)</f>
        <v>1.1457314723223311E-2</v>
      </c>
      <c r="H493" s="8">
        <f>VLOOKUP($B493,'County Pop Forecast'!$I$4:$N$72,3,FALSE)</f>
        <v>8.4284565233871955E-3</v>
      </c>
      <c r="I493" s="8">
        <f>VLOOKUP($B493,'County Pop Forecast'!$I$4:$N$72,4,FALSE)</f>
        <v>6.4332096890775681E-3</v>
      </c>
      <c r="J493" s="8">
        <f>VLOOKUP($B493,'County Pop Forecast'!$I$4:$N$72,5,FALSE)</f>
        <v>5.4496251795359552E-3</v>
      </c>
      <c r="K493" s="8">
        <f>VLOOKUP($B493,'County Pop Forecast'!$I$4:$N$72,6,FALSE)</f>
        <v>4.8867909213488048E-3</v>
      </c>
      <c r="M493">
        <f t="shared" si="61"/>
        <v>21</v>
      </c>
    </row>
    <row r="494" spans="1:13" x14ac:dyDescent="0.25">
      <c r="A494" t="s">
        <v>557</v>
      </c>
      <c r="B494" t="s">
        <v>381</v>
      </c>
      <c r="C494" t="s">
        <v>461</v>
      </c>
      <c r="D494" t="str">
        <f t="shared" si="66"/>
        <v>Longboat Key (whole) - Sarasota County</v>
      </c>
      <c r="E494" s="1">
        <v>7098</v>
      </c>
      <c r="F494" s="1">
        <v>7098</v>
      </c>
      <c r="G494" s="8">
        <f>VLOOKUP($B494,'County Pop Forecast'!$I$4:$N$72,2,FALSE)</f>
        <v>1.4736001716737057E-2</v>
      </c>
      <c r="H494" s="8">
        <f>VLOOKUP($B494,'County Pop Forecast'!$I$4:$N$72,3,FALSE)</f>
        <v>1.0797620160671428E-2</v>
      </c>
      <c r="I494" s="8">
        <f>VLOOKUP($B494,'County Pop Forecast'!$I$4:$N$72,4,FALSE)</f>
        <v>8.7642464004669129E-3</v>
      </c>
      <c r="J494" s="8">
        <f>VLOOKUP($B494,'County Pop Forecast'!$I$4:$N$72,5,FALSE)</f>
        <v>7.392541595194313E-3</v>
      </c>
      <c r="K494" s="8">
        <f>VLOOKUP($B494,'County Pop Forecast'!$I$4:$N$72,6,FALSE)</f>
        <v>6.4537033637466212E-3</v>
      </c>
      <c r="M494">
        <f t="shared" si="61"/>
        <v>20</v>
      </c>
    </row>
    <row r="495" spans="1:13" x14ac:dyDescent="0.25">
      <c r="A495" t="s">
        <v>557</v>
      </c>
      <c r="B495" t="s">
        <v>370</v>
      </c>
      <c r="C495" t="s">
        <v>462</v>
      </c>
      <c r="D495" t="str">
        <f t="shared" si="66"/>
        <v>Marineland (whole) - St. Johns County</v>
      </c>
      <c r="E495" s="1">
        <v>8</v>
      </c>
      <c r="F495" s="1">
        <v>8</v>
      </c>
      <c r="G495" s="8">
        <f>VLOOKUP($B495,'County Pop Forecast'!$I$4:$N$72,2,FALSE)</f>
        <v>3.0645875029111425E-2</v>
      </c>
      <c r="H495" s="8">
        <f>VLOOKUP($B495,'County Pop Forecast'!$I$4:$N$72,3,FALSE)</f>
        <v>2.2584246091274851E-2</v>
      </c>
      <c r="I495" s="8">
        <f>VLOOKUP($B495,'County Pop Forecast'!$I$4:$N$72,4,FALSE)</f>
        <v>1.7205988396359784E-2</v>
      </c>
      <c r="J495" s="8">
        <f>VLOOKUP($B495,'County Pop Forecast'!$I$4:$N$72,5,FALSE)</f>
        <v>1.4222242233641991E-2</v>
      </c>
      <c r="K495" s="8">
        <f>VLOOKUP($B495,'County Pop Forecast'!$I$4:$N$72,6,FALSE)</f>
        <v>1.2138732987660328E-2</v>
      </c>
      <c r="M495">
        <f t="shared" si="61"/>
        <v>18</v>
      </c>
    </row>
  </sheetData>
  <sheetProtection algorithmName="SHA-512" hashValue="N7ns9Y54RKKbgux2qKEPTXONSUitjZpNkV73PUJo5jkBa5XVdn+oTJYjFCvFKXCxGiKWV0O9Sr+apSMdQZuMxA==" saltValue="LW7DUiUvmxHEeI6/9dH9cw==" spinCount="100000" sheet="1" objects="1" scenarios="1"/>
  <autoFilter ref="A3:F495"/>
  <mergeCells count="1">
    <mergeCell ref="G1:K1"/>
  </mergeCells>
  <conditionalFormatting sqref="E481:E487 E476:E478 E472:E474 E454:E469 E450:E451 E447 E442:E443 E435:E438 E427:E432 E421:E424 E416:E418 E411:E413 E405:E408 E397:E401 E378:E393 E358:E374 E353:E354 E344:E349 E304:E338 E301 E287:E297 E283 E272:E280 E266:E268 E258:E262 E270 E248:E254 E233:E235 E237:E246 E225:E231 E219:E221 E211:E214 E203:E208 E198:E200 E194 E185:E190 E182 E173:E178 E159:E170 E152 E154:E155 E141:E149 E135:E138 E129:E132 E124:E126 E115:E116 E111 E106:E108 E101:E103 E98 E95 E90:E91 E85:E86 E83 E79:E80 E72:E76 E67:E68 E55:E56 E51 E47 E58 E60:E61 E63:E65 E41:E43 E30 E39 E32:E37 E26 E22:E23 E4:E20">
    <cfRule type="expression" dxfId="107" priority="108" stopIfTrue="1">
      <formula>NOT(ISERROR(SEARCH("County",E4)))</formula>
    </cfRule>
  </conditionalFormatting>
  <conditionalFormatting sqref="E21">
    <cfRule type="expression" dxfId="106" priority="107" stopIfTrue="1">
      <formula>NOT(ISERROR(SEARCH("County",E21)))</formula>
    </cfRule>
  </conditionalFormatting>
  <conditionalFormatting sqref="E24">
    <cfRule type="expression" dxfId="105" priority="106" stopIfTrue="1">
      <formula>NOT(ISERROR(SEARCH("County",E24)))</formula>
    </cfRule>
  </conditionalFormatting>
  <conditionalFormatting sqref="E29">
    <cfRule type="expression" dxfId="104" priority="105" stopIfTrue="1">
      <formula>NOT(ISERROR(SEARCH("County",E29)))</formula>
    </cfRule>
  </conditionalFormatting>
  <conditionalFormatting sqref="E25">
    <cfRule type="expression" dxfId="103" priority="104" stopIfTrue="1">
      <formula>NOT(ISERROR(SEARCH("County",E25)))</formula>
    </cfRule>
  </conditionalFormatting>
  <conditionalFormatting sqref="E27:E28">
    <cfRule type="expression" dxfId="102" priority="103" stopIfTrue="1">
      <formula>NOT(ISERROR(SEARCH("County",E27)))</formula>
    </cfRule>
  </conditionalFormatting>
  <conditionalFormatting sqref="E46">
    <cfRule type="expression" dxfId="101" priority="102" stopIfTrue="1">
      <formula>NOT(ISERROR(SEARCH("County",E46)))</formula>
    </cfRule>
  </conditionalFormatting>
  <conditionalFormatting sqref="E40">
    <cfRule type="expression" dxfId="100" priority="101" stopIfTrue="1">
      <formula>NOT(ISERROR(SEARCH("County",E40)))</formula>
    </cfRule>
  </conditionalFormatting>
  <conditionalFormatting sqref="E44">
    <cfRule type="expression" dxfId="99" priority="100" stopIfTrue="1">
      <formula>NOT(ISERROR(SEARCH("County",E44)))</formula>
    </cfRule>
  </conditionalFormatting>
  <conditionalFormatting sqref="E38">
    <cfRule type="expression" dxfId="98" priority="99" stopIfTrue="1">
      <formula>NOT(ISERROR(SEARCH("County",E38)))</formula>
    </cfRule>
  </conditionalFormatting>
  <conditionalFormatting sqref="E31">
    <cfRule type="expression" dxfId="97" priority="98" stopIfTrue="1">
      <formula>NOT(ISERROR(SEARCH("County",E31)))</formula>
    </cfRule>
  </conditionalFormatting>
  <conditionalFormatting sqref="E71">
    <cfRule type="expression" dxfId="96" priority="97" stopIfTrue="1">
      <formula>NOT(ISERROR(SEARCH("County",E71)))</formula>
    </cfRule>
  </conditionalFormatting>
  <conditionalFormatting sqref="E66">
    <cfRule type="expression" dxfId="95" priority="96" stopIfTrue="1">
      <formula>NOT(ISERROR(SEARCH("County",E66)))</formula>
    </cfRule>
  </conditionalFormatting>
  <conditionalFormatting sqref="E77">
    <cfRule type="expression" dxfId="94" priority="95" stopIfTrue="1">
      <formula>NOT(ISERROR(SEARCH("County",E77)))</formula>
    </cfRule>
  </conditionalFormatting>
  <conditionalFormatting sqref="E59">
    <cfRule type="expression" dxfId="93" priority="94" stopIfTrue="1">
      <formula>NOT(ISERROR(SEARCH("County",E59)))</formula>
    </cfRule>
  </conditionalFormatting>
  <conditionalFormatting sqref="E69">
    <cfRule type="expression" dxfId="92" priority="93" stopIfTrue="1">
      <formula>NOT(ISERROR(SEARCH("County",E69)))</formula>
    </cfRule>
  </conditionalFormatting>
  <conditionalFormatting sqref="E54">
    <cfRule type="expression" dxfId="91" priority="92" stopIfTrue="1">
      <formula>NOT(ISERROR(SEARCH("County",E54)))</formula>
    </cfRule>
  </conditionalFormatting>
  <conditionalFormatting sqref="E62">
    <cfRule type="expression" dxfId="90" priority="91" stopIfTrue="1">
      <formula>NOT(ISERROR(SEARCH("County",E62)))</formula>
    </cfRule>
  </conditionalFormatting>
  <conditionalFormatting sqref="E50">
    <cfRule type="expression" dxfId="89" priority="90" stopIfTrue="1">
      <formula>NOT(ISERROR(SEARCH("County",E50)))</formula>
    </cfRule>
  </conditionalFormatting>
  <conditionalFormatting sqref="E57">
    <cfRule type="expression" dxfId="88" priority="89" stopIfTrue="1">
      <formula>NOT(ISERROR(SEARCH("County",E57)))</formula>
    </cfRule>
  </conditionalFormatting>
  <conditionalFormatting sqref="E52">
    <cfRule type="expression" dxfId="87" priority="88" stopIfTrue="1">
      <formula>NOT(ISERROR(SEARCH("County",E52)))</formula>
    </cfRule>
  </conditionalFormatting>
  <conditionalFormatting sqref="E48">
    <cfRule type="expression" dxfId="86" priority="87" stopIfTrue="1">
      <formula>NOT(ISERROR(SEARCH("County",E48)))</formula>
    </cfRule>
  </conditionalFormatting>
  <conditionalFormatting sqref="E81">
    <cfRule type="expression" dxfId="85" priority="86" stopIfTrue="1">
      <formula>NOT(ISERROR(SEARCH("County",E81)))</formula>
    </cfRule>
  </conditionalFormatting>
  <conditionalFormatting sqref="E82">
    <cfRule type="expression" dxfId="84" priority="85" stopIfTrue="1">
      <formula>NOT(ISERROR(SEARCH("County",E82)))</formula>
    </cfRule>
  </conditionalFormatting>
  <conditionalFormatting sqref="E84">
    <cfRule type="expression" dxfId="83" priority="84" stopIfTrue="1">
      <formula>NOT(ISERROR(SEARCH("County",E84)))</formula>
    </cfRule>
  </conditionalFormatting>
  <conditionalFormatting sqref="E89">
    <cfRule type="expression" dxfId="82" priority="83" stopIfTrue="1">
      <formula>NOT(ISERROR(SEARCH("County",E89)))</formula>
    </cfRule>
  </conditionalFormatting>
  <conditionalFormatting sqref="E87">
    <cfRule type="expression" dxfId="81" priority="82" stopIfTrue="1">
      <formula>NOT(ISERROR(SEARCH("County",E87)))</formula>
    </cfRule>
  </conditionalFormatting>
  <conditionalFormatting sqref="E94">
    <cfRule type="expression" dxfId="80" priority="81" stopIfTrue="1">
      <formula>NOT(ISERROR(SEARCH("County",E94)))</formula>
    </cfRule>
  </conditionalFormatting>
  <conditionalFormatting sqref="E92">
    <cfRule type="expression" dxfId="79" priority="80" stopIfTrue="1">
      <formula>NOT(ISERROR(SEARCH("County",E92)))</formula>
    </cfRule>
  </conditionalFormatting>
  <conditionalFormatting sqref="E97">
    <cfRule type="expression" dxfId="78" priority="79" stopIfTrue="1">
      <formula>NOT(ISERROR(SEARCH("County",E97)))</formula>
    </cfRule>
  </conditionalFormatting>
  <conditionalFormatting sqref="E99">
    <cfRule type="expression" dxfId="77" priority="78" stopIfTrue="1">
      <formula>NOT(ISERROR(SEARCH("County",E99)))</formula>
    </cfRule>
  </conditionalFormatting>
  <conditionalFormatting sqref="E105">
    <cfRule type="expression" dxfId="76" priority="77" stopIfTrue="1">
      <formula>NOT(ISERROR(SEARCH("County",E105)))</formula>
    </cfRule>
  </conditionalFormatting>
  <conditionalFormatting sqref="E110">
    <cfRule type="expression" dxfId="75" priority="76" stopIfTrue="1">
      <formula>NOT(ISERROR(SEARCH("County",E110)))</formula>
    </cfRule>
  </conditionalFormatting>
  <conditionalFormatting sqref="E117">
    <cfRule type="expression" dxfId="74" priority="75" stopIfTrue="1">
      <formula>NOT(ISERROR(SEARCH("County",E117)))</formula>
    </cfRule>
  </conditionalFormatting>
  <conditionalFormatting sqref="E114">
    <cfRule type="expression" dxfId="73" priority="74" stopIfTrue="1">
      <formula>NOT(ISERROR(SEARCH("County",E114)))</formula>
    </cfRule>
  </conditionalFormatting>
  <conditionalFormatting sqref="E112">
    <cfRule type="expression" dxfId="72" priority="73" stopIfTrue="1">
      <formula>NOT(ISERROR(SEARCH("County",E112)))</formula>
    </cfRule>
  </conditionalFormatting>
  <conditionalFormatting sqref="E122 E119:E120">
    <cfRule type="expression" dxfId="71" priority="72" stopIfTrue="1">
      <formula>NOT(ISERROR(SEARCH("County",E119)))</formula>
    </cfRule>
  </conditionalFormatting>
  <conditionalFormatting sqref="E118">
    <cfRule type="expression" dxfId="70" priority="71" stopIfTrue="1">
      <formula>NOT(ISERROR(SEARCH("County",E118)))</formula>
    </cfRule>
  </conditionalFormatting>
  <conditionalFormatting sqref="E123">
    <cfRule type="expression" dxfId="69" priority="70" stopIfTrue="1">
      <formula>NOT(ISERROR(SEARCH("County",E123)))</formula>
    </cfRule>
  </conditionalFormatting>
  <conditionalFormatting sqref="E127">
    <cfRule type="expression" dxfId="68" priority="69" stopIfTrue="1">
      <formula>NOT(ISERROR(SEARCH("County",E127)))</formula>
    </cfRule>
  </conditionalFormatting>
  <conditionalFormatting sqref="E121">
    <cfRule type="expression" dxfId="67" priority="68" stopIfTrue="1">
      <formula>NOT(ISERROR(SEARCH("County",E121)))</formula>
    </cfRule>
  </conditionalFormatting>
  <conditionalFormatting sqref="E128">
    <cfRule type="expression" dxfId="66" priority="67" stopIfTrue="1">
      <formula>NOT(ISERROR(SEARCH("County",E128)))</formula>
    </cfRule>
  </conditionalFormatting>
  <conditionalFormatting sqref="E133">
    <cfRule type="expression" dxfId="65" priority="66" stopIfTrue="1">
      <formula>NOT(ISERROR(SEARCH("County",E133)))</formula>
    </cfRule>
  </conditionalFormatting>
  <conditionalFormatting sqref="E134">
    <cfRule type="expression" dxfId="64" priority="65" stopIfTrue="1">
      <formula>NOT(ISERROR(SEARCH("County",E134)))</formula>
    </cfRule>
  </conditionalFormatting>
  <conditionalFormatting sqref="E139">
    <cfRule type="expression" dxfId="63" priority="64" stopIfTrue="1">
      <formula>NOT(ISERROR(SEARCH("County",E139)))</formula>
    </cfRule>
  </conditionalFormatting>
  <conditionalFormatting sqref="E150">
    <cfRule type="expression" dxfId="62" priority="63" stopIfTrue="1">
      <formula>NOT(ISERROR(SEARCH("County",E150)))</formula>
    </cfRule>
  </conditionalFormatting>
  <conditionalFormatting sqref="E153">
    <cfRule type="expression" dxfId="61" priority="62" stopIfTrue="1">
      <formula>NOT(ISERROR(SEARCH("County",E153)))</formula>
    </cfRule>
  </conditionalFormatting>
  <conditionalFormatting sqref="E151">
    <cfRule type="expression" dxfId="60" priority="61" stopIfTrue="1">
      <formula>NOT(ISERROR(SEARCH("County",E151)))</formula>
    </cfRule>
  </conditionalFormatting>
  <conditionalFormatting sqref="E158">
    <cfRule type="expression" dxfId="59" priority="60" stopIfTrue="1">
      <formula>NOT(ISERROR(SEARCH("County",E158)))</formula>
    </cfRule>
  </conditionalFormatting>
  <conditionalFormatting sqref="E156">
    <cfRule type="expression" dxfId="58" priority="59" stopIfTrue="1">
      <formula>NOT(ISERROR(SEARCH("County",E156)))</formula>
    </cfRule>
  </conditionalFormatting>
  <conditionalFormatting sqref="E181">
    <cfRule type="expression" dxfId="57" priority="58" stopIfTrue="1">
      <formula>NOT(ISERROR(SEARCH("County",E181)))</formula>
    </cfRule>
  </conditionalFormatting>
  <conditionalFormatting sqref="E172">
    <cfRule type="expression" dxfId="56" priority="57" stopIfTrue="1">
      <formula>NOT(ISERROR(SEARCH("County",E172)))</formula>
    </cfRule>
  </conditionalFormatting>
  <conditionalFormatting sqref="E179">
    <cfRule type="expression" dxfId="55" priority="56" stopIfTrue="1">
      <formula>NOT(ISERROR(SEARCH("County",E179)))</formula>
    </cfRule>
  </conditionalFormatting>
  <conditionalFormatting sqref="E184">
    <cfRule type="expression" dxfId="54" priority="55" stopIfTrue="1">
      <formula>NOT(ISERROR(SEARCH("County",E184)))</formula>
    </cfRule>
  </conditionalFormatting>
  <conditionalFormatting sqref="E197">
    <cfRule type="expression" dxfId="53" priority="54" stopIfTrue="1">
      <formula>NOT(ISERROR(SEARCH("County",E197)))</formula>
    </cfRule>
  </conditionalFormatting>
  <conditionalFormatting sqref="E193">
    <cfRule type="expression" dxfId="52" priority="53" stopIfTrue="1">
      <formula>NOT(ISERROR(SEARCH("County",E193)))</formula>
    </cfRule>
  </conditionalFormatting>
  <conditionalFormatting sqref="E201">
    <cfRule type="expression" dxfId="51" priority="52" stopIfTrue="1">
      <formula>NOT(ISERROR(SEARCH("County",E201)))</formula>
    </cfRule>
  </conditionalFormatting>
  <conditionalFormatting sqref="E195">
    <cfRule type="expression" dxfId="50" priority="51" stopIfTrue="1">
      <formula>NOT(ISERROR(SEARCH("County",E195)))</formula>
    </cfRule>
  </conditionalFormatting>
  <conditionalFormatting sqref="E191">
    <cfRule type="expression" dxfId="49" priority="50" stopIfTrue="1">
      <formula>NOT(ISERROR(SEARCH("County",E191)))</formula>
    </cfRule>
  </conditionalFormatting>
  <conditionalFormatting sqref="E202">
    <cfRule type="expression" dxfId="48" priority="49" stopIfTrue="1">
      <formula>NOT(ISERROR(SEARCH("County",E202)))</formula>
    </cfRule>
  </conditionalFormatting>
  <conditionalFormatting sqref="E210">
    <cfRule type="expression" dxfId="47" priority="48" stopIfTrue="1">
      <formula>NOT(ISERROR(SEARCH("County",E210)))</formula>
    </cfRule>
  </conditionalFormatting>
  <conditionalFormatting sqref="E224 E217">
    <cfRule type="expression" dxfId="46" priority="47" stopIfTrue="1">
      <formula>NOT(ISERROR(SEARCH("County",E217)))</formula>
    </cfRule>
  </conditionalFormatting>
  <conditionalFormatting sqref="E215">
    <cfRule type="expression" dxfId="45" priority="46" stopIfTrue="1">
      <formula>NOT(ISERROR(SEARCH("County",E215)))</formula>
    </cfRule>
  </conditionalFormatting>
  <conditionalFormatting sqref="E218">
    <cfRule type="expression" dxfId="44" priority="45" stopIfTrue="1">
      <formula>NOT(ISERROR(SEARCH("County",E218)))</formula>
    </cfRule>
  </conditionalFormatting>
  <conditionalFormatting sqref="E223">
    <cfRule type="expression" dxfId="43" priority="44" stopIfTrue="1">
      <formula>NOT(ISERROR(SEARCH("County",E223)))</formula>
    </cfRule>
  </conditionalFormatting>
  <conditionalFormatting sqref="E236">
    <cfRule type="expression" dxfId="42" priority="43" stopIfTrue="1">
      <formula>NOT(ISERROR(SEARCH("County",E236)))</formula>
    </cfRule>
  </conditionalFormatting>
  <conditionalFormatting sqref="E271">
    <cfRule type="expression" dxfId="41" priority="42" stopIfTrue="1">
      <formula>NOT(ISERROR(SEARCH("County",E271)))</formula>
    </cfRule>
  </conditionalFormatting>
  <conditionalFormatting sqref="E265">
    <cfRule type="expression" dxfId="40" priority="41" stopIfTrue="1">
      <formula>NOT(ISERROR(SEARCH("County",E265)))</formula>
    </cfRule>
  </conditionalFormatting>
  <conditionalFormatting sqref="E257">
    <cfRule type="expression" dxfId="39" priority="40" stopIfTrue="1">
      <formula>NOT(ISERROR(SEARCH("County",E257)))</formula>
    </cfRule>
  </conditionalFormatting>
  <conditionalFormatting sqref="E269">
    <cfRule type="expression" dxfId="38" priority="39" stopIfTrue="1">
      <formula>NOT(ISERROR(SEARCH("County",E269)))</formula>
    </cfRule>
  </conditionalFormatting>
  <conditionalFormatting sqref="E263">
    <cfRule type="expression" dxfId="37" priority="38" stopIfTrue="1">
      <formula>NOT(ISERROR(SEARCH("County",E263)))</formula>
    </cfRule>
  </conditionalFormatting>
  <conditionalFormatting sqref="E255">
    <cfRule type="expression" dxfId="36" priority="37" stopIfTrue="1">
      <formula>NOT(ISERROR(SEARCH("County",E255)))</formula>
    </cfRule>
  </conditionalFormatting>
  <conditionalFormatting sqref="E247">
    <cfRule type="expression" dxfId="35" priority="36" stopIfTrue="1">
      <formula>NOT(ISERROR(SEARCH("County",E247)))</formula>
    </cfRule>
  </conditionalFormatting>
  <conditionalFormatting sqref="E286">
    <cfRule type="expression" dxfId="34" priority="35" stopIfTrue="1">
      <formula>NOT(ISERROR(SEARCH("County",E286)))</formula>
    </cfRule>
  </conditionalFormatting>
  <conditionalFormatting sqref="E282">
    <cfRule type="expression" dxfId="33" priority="34" stopIfTrue="1">
      <formula>NOT(ISERROR(SEARCH("County",E282)))</formula>
    </cfRule>
  </conditionalFormatting>
  <conditionalFormatting sqref="E284">
    <cfRule type="expression" dxfId="32" priority="33" stopIfTrue="1">
      <formula>NOT(ISERROR(SEARCH("County",E284)))</formula>
    </cfRule>
  </conditionalFormatting>
  <conditionalFormatting sqref="E300">
    <cfRule type="expression" dxfId="31" priority="32" stopIfTrue="1">
      <formula>NOT(ISERROR(SEARCH("County",E300)))</formula>
    </cfRule>
  </conditionalFormatting>
  <conditionalFormatting sqref="E298">
    <cfRule type="expression" dxfId="30" priority="31" stopIfTrue="1">
      <formula>NOT(ISERROR(SEARCH("County",E298)))</formula>
    </cfRule>
  </conditionalFormatting>
  <conditionalFormatting sqref="E302">
    <cfRule type="expression" dxfId="29" priority="30" stopIfTrue="1">
      <formula>NOT(ISERROR(SEARCH("County",E302)))</formula>
    </cfRule>
  </conditionalFormatting>
  <conditionalFormatting sqref="E303">
    <cfRule type="expression" dxfId="28" priority="29" stopIfTrue="1">
      <formula>NOT(ISERROR(SEARCH("County",E303)))</formula>
    </cfRule>
  </conditionalFormatting>
  <conditionalFormatting sqref="E352">
    <cfRule type="expression" dxfId="27" priority="28" stopIfTrue="1">
      <formula>NOT(ISERROR(SEARCH("County",E352)))</formula>
    </cfRule>
  </conditionalFormatting>
  <conditionalFormatting sqref="E343">
    <cfRule type="expression" dxfId="26" priority="27" stopIfTrue="1">
      <formula>NOT(ISERROR(SEARCH("County",E343)))</formula>
    </cfRule>
  </conditionalFormatting>
  <conditionalFormatting sqref="E350">
    <cfRule type="expression" dxfId="25" priority="26" stopIfTrue="1">
      <formula>NOT(ISERROR(SEARCH("County",E350)))</formula>
    </cfRule>
  </conditionalFormatting>
  <conditionalFormatting sqref="E341">
    <cfRule type="expression" dxfId="24" priority="25" stopIfTrue="1">
      <formula>NOT(ISERROR(SEARCH("County",E341)))</formula>
    </cfRule>
  </conditionalFormatting>
  <conditionalFormatting sqref="E339">
    <cfRule type="expression" dxfId="23" priority="24" stopIfTrue="1">
      <formula>NOT(ISERROR(SEARCH("County",E339)))</formula>
    </cfRule>
  </conditionalFormatting>
  <conditionalFormatting sqref="E340">
    <cfRule type="expression" dxfId="22" priority="23" stopIfTrue="1">
      <formula>NOT(ISERROR(SEARCH("County",E340)))</formula>
    </cfRule>
  </conditionalFormatting>
  <conditionalFormatting sqref="E377">
    <cfRule type="expression" dxfId="21" priority="22" stopIfTrue="1">
      <formula>NOT(ISERROR(SEARCH("County",E377)))</formula>
    </cfRule>
  </conditionalFormatting>
  <conditionalFormatting sqref="E375">
    <cfRule type="expression" dxfId="20" priority="21" stopIfTrue="1">
      <formula>NOT(ISERROR(SEARCH("County",E375)))</formula>
    </cfRule>
  </conditionalFormatting>
  <conditionalFormatting sqref="E404">
    <cfRule type="expression" dxfId="19" priority="20" stopIfTrue="1">
      <formula>NOT(ISERROR(SEARCH("County",E404)))</formula>
    </cfRule>
  </conditionalFormatting>
  <conditionalFormatting sqref="E396">
    <cfRule type="expression" dxfId="18" priority="19" stopIfTrue="1">
      <formula>NOT(ISERROR(SEARCH("County",E396)))</formula>
    </cfRule>
  </conditionalFormatting>
  <conditionalFormatting sqref="E409">
    <cfRule type="expression" dxfId="17" priority="18" stopIfTrue="1">
      <formula>NOT(ISERROR(SEARCH("County",E409)))</formula>
    </cfRule>
  </conditionalFormatting>
  <conditionalFormatting sqref="E402">
    <cfRule type="expression" dxfId="16" priority="17" stopIfTrue="1">
      <formula>NOT(ISERROR(SEARCH("County",E402)))</formula>
    </cfRule>
  </conditionalFormatting>
  <conditionalFormatting sqref="E394">
    <cfRule type="expression" dxfId="15" priority="16" stopIfTrue="1">
      <formula>NOT(ISERROR(SEARCH("County",E394)))</formula>
    </cfRule>
  </conditionalFormatting>
  <conditionalFormatting sqref="E410">
    <cfRule type="expression" dxfId="14" priority="15" stopIfTrue="1">
      <formula>NOT(ISERROR(SEARCH("County",E410)))</formula>
    </cfRule>
  </conditionalFormatting>
  <conditionalFormatting sqref="E414">
    <cfRule type="expression" dxfId="13" priority="14" stopIfTrue="1">
      <formula>NOT(ISERROR(SEARCH("County",E414)))</formula>
    </cfRule>
  </conditionalFormatting>
  <conditionalFormatting sqref="E419">
    <cfRule type="expression" dxfId="12" priority="13" stopIfTrue="1">
      <formula>NOT(ISERROR(SEARCH("County",E419)))</formula>
    </cfRule>
  </conditionalFormatting>
  <conditionalFormatting sqref="E426">
    <cfRule type="expression" dxfId="11" priority="12" stopIfTrue="1">
      <formula>NOT(ISERROR(SEARCH("County",E426)))</formula>
    </cfRule>
  </conditionalFormatting>
  <conditionalFormatting sqref="E433">
    <cfRule type="expression" dxfId="10" priority="11" stopIfTrue="1">
      <formula>NOT(ISERROR(SEARCH("County",E433)))</formula>
    </cfRule>
  </conditionalFormatting>
  <conditionalFormatting sqref="E434">
    <cfRule type="expression" dxfId="9" priority="10" stopIfTrue="1">
      <formula>NOT(ISERROR(SEARCH("County",E434)))</formula>
    </cfRule>
  </conditionalFormatting>
  <conditionalFormatting sqref="E440">
    <cfRule type="expression" dxfId="8" priority="9" stopIfTrue="1">
      <formula>NOT(ISERROR(SEARCH("County",E440)))</formula>
    </cfRule>
  </conditionalFormatting>
  <conditionalFormatting sqref="E446">
    <cfRule type="expression" dxfId="7" priority="8" stopIfTrue="1">
      <formula>NOT(ISERROR(SEARCH("County",E446)))</formula>
    </cfRule>
  </conditionalFormatting>
  <conditionalFormatting sqref="E444">
    <cfRule type="expression" dxfId="6" priority="7" stopIfTrue="1">
      <formula>NOT(ISERROR(SEARCH("County",E444)))</formula>
    </cfRule>
  </conditionalFormatting>
  <conditionalFormatting sqref="E449">
    <cfRule type="expression" dxfId="5" priority="6" stopIfTrue="1">
      <formula>NOT(ISERROR(SEARCH("County",E449)))</formula>
    </cfRule>
  </conditionalFormatting>
  <conditionalFormatting sqref="E452">
    <cfRule type="expression" dxfId="4" priority="5" stopIfTrue="1">
      <formula>NOT(ISERROR(SEARCH("County",E452)))</formula>
    </cfRule>
  </conditionalFormatting>
  <conditionalFormatting sqref="E453">
    <cfRule type="expression" dxfId="3" priority="4" stopIfTrue="1">
      <formula>NOT(ISERROR(SEARCH("County",E453)))</formula>
    </cfRule>
  </conditionalFormatting>
  <conditionalFormatting sqref="E470">
    <cfRule type="expression" dxfId="2" priority="3" stopIfTrue="1">
      <formula>NOT(ISERROR(SEARCH("County",E470)))</formula>
    </cfRule>
  </conditionalFormatting>
  <conditionalFormatting sqref="E479">
    <cfRule type="expression" dxfId="1" priority="2" stopIfTrue="1">
      <formula>NOT(ISERROR(SEARCH("County",E479)))</formula>
    </cfRule>
  </conditionalFormatting>
  <conditionalFormatting sqref="F487">
    <cfRule type="expression" dxfId="0" priority="1" stopIfTrue="1">
      <formula>NOT(ISERROR(SEARCH("County",F487)))</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Introduction</vt:lpstr>
      <vt:lpstr>Annual Population Growth</vt:lpstr>
      <vt:lpstr>O&amp;M - CPI Calculation</vt:lpstr>
      <vt:lpstr>O&amp;M - Population Calculation</vt:lpstr>
      <vt:lpstr>Project Calc-Utilities ex. Tele</vt:lpstr>
      <vt:lpstr>Project Calc - CPI</vt:lpstr>
      <vt:lpstr>Proj Calc-Utilities with Tele</vt:lpstr>
      <vt:lpstr>LFY indices</vt:lpstr>
      <vt:lpstr>2020 Pop Data</vt:lpstr>
      <vt:lpstr>County Pop Forecast</vt:lpstr>
      <vt:lpstr>Population_lists</vt:lpstr>
      <vt:lpstr>Municipality</vt:lpstr>
      <vt:lpstr>'Annual Population Growth'!Print_Area</vt:lpstr>
      <vt:lpstr>Introduction!Print_Area</vt:lpstr>
      <vt:lpstr>'O&amp;M - CPI Calculation'!Print_Area</vt:lpstr>
      <vt:lpstr>'O&amp;M - Population Calculation'!Print_Area</vt:lpstr>
      <vt:lpstr>'Proj Calc-Utilities with Tele'!Print_Area</vt:lpstr>
      <vt:lpstr>'Project Calc - CPI'!Print_Area</vt:lpstr>
      <vt:lpstr>'Project Calc-Utilities ex. Tele'!Print_Area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cp:lastPrinted>2021-11-03T20:34:07Z</cp:lastPrinted>
  <dcterms:created xsi:type="dcterms:W3CDTF">2021-09-28T19:14:52Z</dcterms:created>
  <dcterms:modified xsi:type="dcterms:W3CDTF">2021-11-03T21:37:37Z</dcterms:modified>
</cp:coreProperties>
</file>